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25" activeTab="0"/>
  </bookViews>
  <sheets>
    <sheet name="Lista C " sheetId="1" r:id="rId1"/>
  </sheets>
  <definedNames>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'!$A$1:$N$179</definedName>
    <definedName name="_xlnm.Print_Titles" localSheetId="0">'Lista C '!$1:$1</definedName>
  </definedNames>
  <calcPr fullCalcOnLoad="1"/>
</workbook>
</file>

<file path=xl/sharedStrings.xml><?xml version="1.0" encoding="utf-8"?>
<sst xmlns="http://schemas.openxmlformats.org/spreadsheetml/2006/main" count="2200" uniqueCount="910">
  <si>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</si>
  <si>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</si>
  <si>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</si>
  <si>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</si>
  <si>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</si>
  <si>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</si>
  <si>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</si>
  <si>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</si>
  <si>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</si>
  <si>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</si>
  <si>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</si>
  <si>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</si>
  <si>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</si>
  <si>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</si>
  <si>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</si>
  <si>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</si>
  <si>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</si>
  <si>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</si>
  <si>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</si>
  <si>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</si>
  <si>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</si>
  <si>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</si>
  <si>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</si>
  <si>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</si>
  <si>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</si>
  <si>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</si>
  <si>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</si>
  <si>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</si>
  <si>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</si>
  <si>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</si>
  <si>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</si>
  <si>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</si>
  <si>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</si>
  <si>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</si>
  <si>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</si>
  <si>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</si>
  <si>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</si>
  <si>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</si>
  <si>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</si>
  <si>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</si>
  <si>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</si>
  <si>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</si>
  <si>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</si>
  <si>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</si>
  <si>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</si>
  <si>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</si>
  <si>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</si>
  <si>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</si>
  <si>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</si>
  <si>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</si>
  <si>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</si>
  <si>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</si>
  <si>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</si>
  <si>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</si>
  <si>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</si>
  <si>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</si>
  <si>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</si>
  <si>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</si>
  <si>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</si>
  <si>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</si>
  <si>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</si>
  <si>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</si>
  <si>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</si>
  <si>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</si>
  <si>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Actavis Italy S.P.A.</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</si>
  <si>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</si>
  <si>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</si>
  <si>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</si>
  <si>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</si>
  <si>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</si>
  <si>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</si>
  <si>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</si>
  <si>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</si>
  <si>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</si>
  <si>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</si>
  <si>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</si>
  <si>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</si>
  <si>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</si>
  <si>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</si>
  <si>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</si>
  <si>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</si>
  <si>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</si>
  <si>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</si>
  <si>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</si>
  <si>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</si>
  <si>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</si>
  <si>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</si>
  <si>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</si>
  <si>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</si>
  <si>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</si>
  <si>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</si>
  <si>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</si>
  <si>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</si>
  <si>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</si>
  <si>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</si>
  <si>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</si>
  <si>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</si>
  <si>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Pfizer Italia S.R.L.</t>
  </si>
  <si>
    <t>blister, 28 po 25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</si>
  <si>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</si>
  <si>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</si>
  <si>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</si>
  <si>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</si>
  <si>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</si>
  <si>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</si>
  <si>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</si>
  <si>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</si>
  <si>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</si>
  <si>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</si>
  <si>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</si>
  <si>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</si>
  <si>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</si>
  <si>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</si>
  <si>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</si>
  <si>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</si>
  <si>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</si>
  <si>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</si>
  <si>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</si>
  <si>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</si>
  <si>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</si>
  <si>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</si>
  <si>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Biogen Idec Denmark Manufacturing ApS</t>
  </si>
  <si>
    <t>Danska</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</si>
  <si>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</si>
  <si>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</si>
  <si>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</si>
  <si>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</si>
  <si>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</si>
  <si>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</si>
  <si>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</si>
  <si>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</si>
  <si>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</si>
  <si>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</si>
  <si>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</si>
  <si>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26 mcg</t>
  </si>
  <si>
    <t>napunjen injekcioni špric sa iglom, 1 po 0,5 ml (180 mcg/0,5 ml)</t>
  </si>
  <si>
    <t>rastvor za injekciju u penu sa uloškom</t>
  </si>
  <si>
    <t>L03AX13</t>
  </si>
  <si>
    <t>glatiramer acetat</t>
  </si>
  <si>
    <t>COPAXONE</t>
  </si>
  <si>
    <t>napunjen injekcioni špric, 28 po 1 ml (20 mg/ml)</t>
  </si>
  <si>
    <t>20 mg</t>
  </si>
  <si>
    <t>L04AB01</t>
  </si>
  <si>
    <t>etanercept</t>
  </si>
  <si>
    <t>ENBREL</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</si>
  <si>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</si>
  <si>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</si>
  <si>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</si>
  <si>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</si>
  <si>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</si>
  <si>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</si>
  <si>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</si>
  <si>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</si>
  <si>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</si>
  <si>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</si>
  <si>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</si>
  <si>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</si>
  <si>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</si>
  <si>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</si>
  <si>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</si>
  <si>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</si>
  <si>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1,66 mg</t>
  </si>
  <si>
    <t>L04AC07</t>
  </si>
  <si>
    <t>tocilizumab</t>
  </si>
  <si>
    <t>ACTEMRA</t>
  </si>
  <si>
    <t>bočica staklena, 1 po 4 ml (80 mg/4 ml)</t>
  </si>
  <si>
    <t>Roche Pharma AG</t>
  </si>
  <si>
    <t>bočica staklena, 1 po 10 ml (200 mg/10 ml)</t>
  </si>
  <si>
    <t>bočica staklena, 1 po 20 ml (400 mg/20 ml)</t>
  </si>
  <si>
    <t>M05BA08</t>
  </si>
  <si>
    <t>zoledronska kiselina</t>
  </si>
  <si>
    <t>ZOMETA</t>
  </si>
  <si>
    <t>Novartis Pharma  Stein AG</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</si>
  <si>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</si>
  <si>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</si>
  <si>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</si>
  <si>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</si>
  <si>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</si>
  <si>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</si>
  <si>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</si>
  <si>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</si>
  <si>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</si>
  <si>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</si>
  <si>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</si>
  <si>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</si>
  <si>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</si>
  <si>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</si>
  <si>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</si>
  <si>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</si>
  <si>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</si>
  <si>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</si>
  <si>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</si>
  <si>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</si>
  <si>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</si>
  <si>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</si>
  <si>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</si>
  <si>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</si>
  <si>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</si>
  <si>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</si>
  <si>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</si>
  <si>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</si>
  <si>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</si>
  <si>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</si>
  <si>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</si>
  <si>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</si>
  <si>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</si>
  <si>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</si>
  <si>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</si>
  <si>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</si>
  <si>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</si>
  <si>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</si>
  <si>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</si>
  <si>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</si>
  <si>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</si>
  <si>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</si>
  <si>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</si>
  <si>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</si>
  <si>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</si>
  <si>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</si>
  <si>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</si>
  <si>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</si>
  <si>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</si>
  <si>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</si>
  <si>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</si>
  <si>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</si>
  <si>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</si>
  <si>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</si>
  <si>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</si>
  <si>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</si>
  <si>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</si>
  <si>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</si>
  <si>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0328608</t>
  </si>
  <si>
    <t>0015120</t>
  </si>
  <si>
    <t>0014310</t>
  </si>
  <si>
    <t>0014312</t>
  </si>
  <si>
    <t>0014313</t>
  </si>
  <si>
    <t>0014220</t>
  </si>
  <si>
    <t>0014205</t>
  </si>
  <si>
    <t>0014400</t>
  </si>
  <si>
    <t>0014401</t>
  </si>
  <si>
    <t>0014402</t>
  </si>
  <si>
    <t>0059211</t>
  </si>
  <si>
    <t>0059222</t>
  </si>
  <si>
    <t>0059010</t>
  </si>
  <si>
    <t>1079070</t>
  </si>
  <si>
    <t>napunjen injekcioni špric, 2 po 0,8 ml (40 mg/0,8 ml)</t>
  </si>
  <si>
    <t>MABTHERA</t>
  </si>
  <si>
    <t>boca, 70 po 250 mg</t>
  </si>
  <si>
    <t>tableta</t>
  </si>
  <si>
    <t>bočica staklena, 1 po 100 mg</t>
  </si>
  <si>
    <t>Rumunija</t>
  </si>
  <si>
    <t>0014204</t>
  </si>
  <si>
    <t>REMSIMA</t>
  </si>
  <si>
    <t>Biotec Services International Limited</t>
  </si>
  <si>
    <t>0014221</t>
  </si>
  <si>
    <t>INFLECTRA</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</si>
  <si>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</si>
  <si>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</si>
  <si>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</si>
  <si>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</si>
  <si>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</si>
  <si>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</si>
  <si>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</si>
  <si>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</si>
  <si>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</si>
  <si>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</si>
  <si>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</si>
  <si>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</si>
  <si>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</si>
  <si>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</si>
  <si>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bočica, 30 po 200mg</t>
  </si>
  <si>
    <t xml:space="preserve">Glaxo Wellcome S.A.; Glaxo Wellcome Operations      </t>
  </si>
  <si>
    <t>Španija; Velika Britanija</t>
  </si>
  <si>
    <t>bočica, 60 po 400mg</t>
  </si>
  <si>
    <t>L01XE13</t>
  </si>
  <si>
    <t>afatinib</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</si>
  <si>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</si>
  <si>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</si>
  <si>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</si>
  <si>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</si>
  <si>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</si>
  <si>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</si>
  <si>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</si>
  <si>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</si>
  <si>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</si>
  <si>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</si>
  <si>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</si>
  <si>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</si>
  <si>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</si>
  <si>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</si>
  <si>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</si>
  <si>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</si>
  <si>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</si>
  <si>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0039120</t>
  </si>
  <si>
    <t>L01CD04</t>
  </si>
  <si>
    <t>cabazitaksel</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</si>
  <si>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</si>
  <si>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</si>
  <si>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</si>
  <si>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</si>
  <si>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</si>
  <si>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</si>
  <si>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</si>
  <si>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</si>
  <si>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</si>
  <si>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L01XC18</t>
  </si>
  <si>
    <t>pembrolizumab</t>
  </si>
  <si>
    <t>KEYTRUDA ◊</t>
  </si>
  <si>
    <t>Schering Plough Labo N.V</t>
  </si>
  <si>
    <t>1039151</t>
  </si>
  <si>
    <t>L01XE05</t>
  </si>
  <si>
    <t>sorafenib</t>
  </si>
  <si>
    <t>NEXAVAR ◊</t>
  </si>
  <si>
    <t>1039152</t>
  </si>
  <si>
    <t>L01XE15</t>
  </si>
  <si>
    <t>vemurafenib</t>
  </si>
  <si>
    <t>ZELBORAF ◊</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</si>
  <si>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</si>
  <si>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</si>
  <si>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</si>
  <si>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</si>
  <si>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</si>
  <si>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</si>
  <si>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</si>
  <si>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</si>
  <si>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</si>
  <si>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</si>
  <si>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</si>
  <si>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</si>
  <si>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</si>
  <si>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</si>
  <si>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</si>
  <si>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</si>
  <si>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</si>
  <si>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</si>
  <si>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</si>
  <si>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</si>
  <si>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</si>
  <si>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</si>
  <si>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</si>
  <si>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</si>
  <si>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</si>
  <si>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</si>
  <si>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</si>
  <si>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</si>
  <si>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</si>
  <si>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</si>
  <si>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</si>
  <si>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</si>
  <si>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</si>
  <si>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</si>
  <si>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</si>
  <si>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</si>
  <si>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</si>
  <si>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</si>
  <si>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</si>
  <si>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</si>
  <si>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</si>
  <si>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</si>
  <si>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</si>
  <si>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</si>
  <si>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</si>
  <si>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Synthon Hispania, S.L.; Synthon S.R.O</t>
  </si>
  <si>
    <t>Španija; Češka</t>
  </si>
  <si>
    <t>0034669</t>
  </si>
  <si>
    <t xml:space="preserve">bočica staklena, 1 po 500 mg </t>
  </si>
  <si>
    <t>0014142</t>
  </si>
  <si>
    <t>bočica staklena, 1 po 11.7mL (1400mg/11.7mL)</t>
  </si>
  <si>
    <t>F. Hoffmann-La Roche Ltd</t>
  </si>
  <si>
    <t>glatiramer-acetat</t>
  </si>
  <si>
    <t>REMUREL</t>
  </si>
  <si>
    <t>Španija; Holandija</t>
  </si>
  <si>
    <t>0014399</t>
  </si>
  <si>
    <t>Abbvie Biotechnology Gmbh</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</si>
  <si>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</si>
  <si>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</si>
  <si>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</si>
  <si>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</si>
  <si>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</si>
  <si>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</si>
  <si>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</si>
  <si>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</si>
  <si>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</si>
  <si>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</si>
  <si>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</si>
  <si>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</si>
  <si>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</si>
  <si>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</si>
  <si>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</si>
  <si>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</si>
  <si>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</si>
  <si>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</si>
  <si>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</si>
  <si>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</si>
  <si>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</si>
  <si>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</si>
  <si>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</si>
  <si>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</si>
  <si>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Teva Pharmaceutical Industries Ltd.; Teva Pharmaceuticals Europe B.V.;
Norton Healthcare Limited T/A Ivax Pharmaceuticals UK</t>
  </si>
  <si>
    <t>Izrael; Holandija;
Velika Britanija</t>
  </si>
  <si>
    <t>Holandija;
Velika Britanija</t>
  </si>
  <si>
    <t>Teva Pharmaceuticals Europe B.V.;
Norton Healthcare Limited T/A Ivax Pharmaceuticals UK</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</si>
  <si>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</si>
  <si>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</si>
  <si>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</si>
  <si>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</si>
  <si>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</si>
  <si>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</si>
  <si>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</si>
  <si>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</si>
  <si>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</si>
  <si>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</si>
  <si>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</si>
  <si>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</si>
  <si>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</si>
  <si>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</si>
  <si>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</si>
  <si>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</si>
  <si>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</si>
  <si>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</si>
  <si>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</si>
  <si>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</si>
  <si>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</si>
  <si>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</si>
  <si>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</si>
  <si>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1328624</t>
  </si>
  <si>
    <t>dasabuvir</t>
  </si>
  <si>
    <t>EXVIERA</t>
  </si>
  <si>
    <t>blister, 56 po 250 mg</t>
  </si>
  <si>
    <t>Abbvie Deutschland GMBH &amp;CO.KG</t>
  </si>
  <si>
    <t>500 mg</t>
  </si>
  <si>
    <t>J05AX65</t>
  </si>
  <si>
    <t>sofosbuvir, ledipasvir</t>
  </si>
  <si>
    <t>HARVONI</t>
  </si>
  <si>
    <t>boca plastična, 28 po (400mg+90mg)</t>
  </si>
  <si>
    <t xml:space="preserve">1 tableta </t>
  </si>
  <si>
    <t>1328524</t>
  </si>
  <si>
    <t>VIEKIRAX</t>
  </si>
  <si>
    <t>blister, 56 po (12.5mg+75mg+50mg)</t>
  </si>
  <si>
    <t>2 tablete</t>
  </si>
  <si>
    <t>elbasvir, grazoprevir</t>
  </si>
  <si>
    <t>ZEPATIER</t>
  </si>
  <si>
    <t>blister, 28 po (50 mg+100mg)</t>
  </si>
  <si>
    <t>Schering-Plough Labo NV</t>
  </si>
  <si>
    <t>Indikacija</t>
  </si>
  <si>
    <t>Napomena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</si>
  <si>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</si>
  <si>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</si>
  <si>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</si>
  <si>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</si>
  <si>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 xml:space="preserve"> Maligni pleuralni mezoteliom, uznapredovala neresektabilna bolest, PS 0 ili 1.</t>
  </si>
  <si>
    <t>Kastraciono-rezistentni metastatski karcinom prostate, terapija posle progresije na hemioterapiju docetakselom, kod pacijenata sa PS 0-2 (C61).
Lek se primenjuje sa prednizonom ili prednizolonom.</t>
  </si>
  <si>
    <t>Svi oblici akutnih leukemija i limfoblastni limfom.</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</si>
  <si>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</si>
  <si>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1. Nehočkinski limfom, CD20 pozitivan, podtip: difuzni krupnoćelijski, novodijagnostikovani uz hemioterapiju (C83.3; C83.8)
 ◊ 2. Nehočkinski limfom, CD20 pozitivan, podtip: folikularni, novodijagnostikovani i u recidivu bolesti (C82).</t>
  </si>
  <si>
    <t>Nesitnoćelijski karcinom pluća u stadijumu IIIb i IV u prvoj liniji lečenja kod pacijenata sa pozitivnim testom na mutaciju tirozin kinaze receptora za epidermalni faktor rasta (EGFR-TK), PS 0 ili 1.</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</si>
  <si>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</si>
  <si>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</si>
  <si>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Akutna mijeolidna leukemija, podtip akutna promijelocitna leukemija.</t>
  </si>
  <si>
    <t xml:space="preserve"> Multipla skleroza</t>
  </si>
  <si>
    <t xml:space="preserve"> Lek se uvodi u terapiju na osnovu mišljenja Komisije RFZO.</t>
  </si>
  <si>
    <t>Lek se uvodi u terapiju na osnovu mišljenja Komisije RFZO.</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</si>
  <si>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</si>
  <si>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</si>
  <si>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</si>
  <si>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</si>
  <si>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</si>
  <si>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</si>
  <si>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</si>
  <si>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</si>
  <si>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</si>
  <si>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</si>
  <si>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 xml:space="preserve">
Revlimid u kombinaciji sa deksametazonom je indikovan za tretman multiplog mijeloma kod odraslih pacijenata koji su već primili najmanje jednu prethodnu terapiju, kod pacijenata kod kojih se ne može primeniti lečenje sa talidomidom i bortezomibom</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</si>
  <si>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</si>
  <si>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</si>
  <si>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</si>
  <si>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Hronični hepatitis C za genotip 1 u kombinaciji sa lekom ombitasvir/paritaprevir/ritonavir(B18.2):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</si>
  <si>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</si>
  <si>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Hronični hepatitis C za genotip 1 u kombinaciji sa lekom dasabuvir i za genotip 4 (B18.2):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</si>
  <si>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Pacijenti bi trebalo da su: 
- primali prethodnu terapiju za lokalno uznapredovalu ili metastatsku bolest, ili 
- dobili relaps bolesti tokom ili u roku od šest meseci od završetka ajduvantne terapije trastuzumabom.</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</si>
  <si>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</si>
  <si>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</si>
  <si>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</si>
  <si>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</si>
  <si>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ombitasvir, paritaprevir, ritonavir</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</si>
  <si>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</si>
  <si>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</si>
  <si>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</si>
  <si>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</si>
  <si>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</si>
  <si>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</si>
  <si>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</si>
  <si>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</si>
  <si>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</si>
  <si>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</si>
  <si>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</si>
  <si>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</si>
  <si>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</si>
  <si>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</si>
  <si>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</si>
  <si>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</si>
  <si>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rastvor za injekciju u  napunjenom injekcionom špricu</t>
  </si>
  <si>
    <t>Cilag AG; Janssen Biologics B.V.</t>
  </si>
  <si>
    <t>Švajcarska; Holandija</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</si>
  <si>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</si>
  <si>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</si>
  <si>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</si>
  <si>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</si>
  <si>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</si>
  <si>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</si>
  <si>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</si>
  <si>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</si>
  <si>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</si>
  <si>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</si>
  <si>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</si>
  <si>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</si>
  <si>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</si>
  <si>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</si>
  <si>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</si>
  <si>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</si>
  <si>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</si>
  <si>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</si>
  <si>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</si>
  <si>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</si>
  <si>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</si>
  <si>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</si>
  <si>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</si>
  <si>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</si>
  <si>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</si>
  <si>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</si>
  <si>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</si>
  <si>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</si>
  <si>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</si>
  <si>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</si>
  <si>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</si>
  <si>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</si>
  <si>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</si>
  <si>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0069147</t>
  </si>
  <si>
    <t>napunjen injekcioni špric, 6 po 0,4ml (4000i.j./0,4ml)</t>
  </si>
  <si>
    <t>1039408</t>
  </si>
  <si>
    <t>S.C. Sindan-Pharma S.R.L.</t>
  </si>
  <si>
    <t>1039407</t>
  </si>
  <si>
    <t>1039406</t>
  </si>
  <si>
    <t>ERLOTINIB ACTAVIS ◊</t>
  </si>
  <si>
    <t>blister, 21 po 25 mg</t>
  </si>
  <si>
    <t>J05AP09</t>
  </si>
  <si>
    <t>J05AP53</t>
  </si>
  <si>
    <t>1039999</t>
  </si>
  <si>
    <t>L01XX46</t>
  </si>
  <si>
    <t>olaparib</t>
  </si>
  <si>
    <t>boca plastična, 448 po 50 mg</t>
  </si>
  <si>
    <t>Kao monoterapija u terapiji održavanja kod odraslih pacijentkinja sa relapsirajućim, osetljivim na platinu, BRCA-mutiranim (germinativnim i/ili somatskim) seroznim epitelijalnim karcinomom jajnika, jajovoda ili primarno peritonealnim karcinomom, visokog stepena, koji su postigli odgovor (potpun ili delimičan odgovor) na hemioterapiju zasnovanu na platini (C56; C57; C48).</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</si>
  <si>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</si>
  <si>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</si>
  <si>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</si>
  <si>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</si>
  <si>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</si>
  <si>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</si>
  <si>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</si>
  <si>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</si>
  <si>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</si>
  <si>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</si>
  <si>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</si>
  <si>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</si>
  <si>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</si>
  <si>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</si>
  <si>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</si>
  <si>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 xml:space="preserve">
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adolescenata uzrasta 12 i više godina, koji nisu odgovorili, ili ne podnose, ili imaju kontraindikacije na najmanje dva različita ranije primenjena konvencionalna leka, uključujući fototerapiju, retinoide, metotreksat i ciklosporin (L40.0-L40.3; L40.5-L40.9).</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</si>
  <si>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</si>
  <si>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</si>
  <si>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</si>
  <si>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</si>
  <si>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</si>
  <si>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</si>
  <si>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</si>
  <si>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</si>
  <si>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</si>
  <si>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</si>
  <si>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</si>
  <si>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0014144</t>
  </si>
  <si>
    <t>bočica staklena,           1 po 50 mL (500mg/50mL)</t>
  </si>
  <si>
    <t>0014151</t>
  </si>
  <si>
    <t>RIXATHON</t>
  </si>
  <si>
    <t>0014150</t>
  </si>
  <si>
    <t>napunjen injekcioni špric, 2 po 0,4 ml (40mg/0,4ml)</t>
  </si>
  <si>
    <t>0014298</t>
  </si>
  <si>
    <t>rastvor za injekciju u napunjenom injekcionom penu</t>
  </si>
  <si>
    <t>napunjeni injekcioni pen, 2 po 0,4 ml (40mg/0,4ml)</t>
  </si>
  <si>
    <t>Abbvie Biotechnology GmbH</t>
  </si>
  <si>
    <t>Celgene Europe Limited; 
Celgene Distribution B.V.</t>
  </si>
  <si>
    <t>1014041</t>
  </si>
  <si>
    <t>blister, 7 po 5 mg</t>
  </si>
  <si>
    <t>Pharmadox Healthcare Ltd.; Pharmacare Premium Ltd.; S.C. Labormed-Pharma S.A.</t>
  </si>
  <si>
    <t>Malta; Malta; Rumunija</t>
  </si>
  <si>
    <t>1014042</t>
  </si>
  <si>
    <t>1014043</t>
  </si>
  <si>
    <t>blister, 21 po 15 mg</t>
  </si>
  <si>
    <t>1014044</t>
  </si>
  <si>
    <t>Glaxo Wellcome Operations; Glaxo Wellcome S.A.; Novartis Farmaceutica S.A.</t>
  </si>
  <si>
    <t>Velika Britanija; Španija; Španija</t>
  </si>
  <si>
    <t xml:space="preserve"> 1. Terapija refraktorne hronične imunološke trombocitopenijske purpure kod pacijenata uzrasta od jedne godine i starijih (D69.3):
- kod kojih je izvršena splenektomija i koji su rezistentni na primenu lekova prve i druge terapijske linije 
- koji su rezistentni na primenu lekova prve i druge terapijske linije i kod kojih je splenektomija kontraindikovana.
2. Terapija stečene teške aplastične anemije (TAA) kod odraslih pacijenata koji su ili refraktorni na prethodnu imunosupresivnu terapiju ili su pretretirani i nepodesni za transplantaciju hematopoetskih matičnih ćelija (D61).</t>
  </si>
  <si>
    <t>0039334</t>
  </si>
  <si>
    <t>nivolumab</t>
  </si>
  <si>
    <t>OPDIVO ◊</t>
  </si>
  <si>
    <t>bočica staklena, 1 po 4 ml (10mg/ml)</t>
  </si>
  <si>
    <t>0039333</t>
  </si>
  <si>
    <t>bočica staklena, 1 po 10 ml (10mg/ml)</t>
  </si>
  <si>
    <t>1. Lečenje uznapredovalog (neresektabilnog ili metastatskog) melanoma kod odraslih, kao monoterapija PS 0-1 (C43).
2. Kao monoterapija za prvu liniju terapije metastatskog nesitnoćelijskog karcinoma pluća kod odraslih pacijenata čiji tumori eksprimiraju PD-L1 sa TPS≥ 50% i koji nisu pozitivni na tumorske mutacije gena EGFR ili ALK, a imaju ECOG status 0-1.</t>
  </si>
  <si>
    <t>Delpharm Milano S.R.L.; F.Hoffmann-La Roche LTD</t>
  </si>
  <si>
    <t>Sistemsko lečenje pacijenata sa uznapredovalim i/ili metastatskim BRAF pozitivnim melanomom kože PS 0-1(C43).</t>
  </si>
  <si>
    <t>1039102</t>
  </si>
  <si>
    <t>L01XE23</t>
  </si>
  <si>
    <t>dabrafenib</t>
  </si>
  <si>
    <t>TAFINLAR ◊</t>
  </si>
  <si>
    <t>boca plastična,120 po 75mg</t>
  </si>
  <si>
    <t>Glaxo Wellcome S.A.</t>
  </si>
  <si>
    <t>L01XE25</t>
  </si>
  <si>
    <t>trametinib</t>
  </si>
  <si>
    <t>MEKINIST ◊</t>
  </si>
  <si>
    <t>boca plastična, 30 po 2 mg</t>
  </si>
  <si>
    <t>Novartis Pharmaceuticals UK Limited; Novartis Pharma GmbH</t>
  </si>
  <si>
    <t>Velika Britanija; Nemačka</t>
  </si>
  <si>
    <t>U kombinaciji sa Tafinlarom, u sistemskom lečenju pacijenata sa uznapredovalim i/ili metastatskim BRAF pozitivnim melanomom kože PS 0-1(C43).</t>
  </si>
  <si>
    <t>L01XE35</t>
  </si>
  <si>
    <t>osimertinib</t>
  </si>
  <si>
    <t>TAGRISSO ◊</t>
  </si>
  <si>
    <t>blister deljiv na pojedinačne doze, 30 po 80 mg</t>
  </si>
  <si>
    <t>AstraZeneca AB</t>
  </si>
  <si>
    <t>Švedska</t>
  </si>
  <si>
    <t>Lečenje odraslih pacijenata sa lokalno uznapredovalim ili metastatskim nemikrocelularnim karcinomom pluća  koji je pozitivan na mutaciju receptora epidermalog faktora rasta (EGFR) T790M, posle progresije na terapiju inhibitorima tirozin-kinaze (TKI).</t>
  </si>
  <si>
    <t>1039650</t>
  </si>
  <si>
    <t>L01XE36</t>
  </si>
  <si>
    <t>alektinib</t>
  </si>
  <si>
    <t>ALECENSA ◊</t>
  </si>
  <si>
    <t>blister, 224 po 150 mg</t>
  </si>
  <si>
    <t>Prva linija terapije za lečenje odraslih pacijenata sa uznapredovalim nemikrocelularnim karcinomom pluća pozitivnim na kinazu anaplastičnog limfoma.</t>
  </si>
  <si>
    <t>L01XE38</t>
  </si>
  <si>
    <t>kobimetinib</t>
  </si>
  <si>
    <t>COTELLIC ◊</t>
  </si>
  <si>
    <t>blister, 63 po 20 mg</t>
  </si>
  <si>
    <t>U kombinaciji sa Zelborafom, u sistemskom lečenju pacijenata sa uznapredovalim i/ili metastatskim BRAF pozitivnim melanomom kože PS 0-1(C43).</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</si>
  <si>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</si>
  <si>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
Lek se primenjuje sa prednizonom ili prednizolonom.</t>
  </si>
  <si>
    <t>0014403</t>
  </si>
  <si>
    <t>L04AA23</t>
  </si>
  <si>
    <t>natalizumab</t>
  </si>
  <si>
    <t>TYSABRI</t>
  </si>
  <si>
    <t>bočica staklena, 1 po 15 ml (300mg/15ml)</t>
  </si>
  <si>
    <t>Biogen (Denmark) Manufacturing APS</t>
  </si>
  <si>
    <t>1014075</t>
  </si>
  <si>
    <t>L04AA27</t>
  </si>
  <si>
    <t>fingolimod</t>
  </si>
  <si>
    <t>GILENYA</t>
  </si>
  <si>
    <t>blister, 28 po 0,5 mg</t>
  </si>
  <si>
    <t>0,5 mg</t>
  </si>
  <si>
    <t>L04AA31</t>
  </si>
  <si>
    <t>teriflunomid</t>
  </si>
  <si>
    <t>AUBAGIO</t>
  </si>
  <si>
    <t>blister, 28 po 14 mg</t>
  </si>
  <si>
    <t>Sanofi Winthrop Industrie</t>
  </si>
  <si>
    <t>14 mg</t>
  </si>
  <si>
    <t>0014002</t>
  </si>
  <si>
    <t>L04AA34</t>
  </si>
  <si>
    <t>alemtuzumab</t>
  </si>
  <si>
    <t>LEMTRADA</t>
  </si>
  <si>
    <t>bočica, 1 po 1.2ml (12mg/1.2ml)</t>
  </si>
  <si>
    <t>Genzyme Limited; Genzyme Ireland Limited</t>
  </si>
  <si>
    <t>Velika Britanija; Irska</t>
  </si>
  <si>
    <t>0,13 mg</t>
  </si>
  <si>
    <t>0014008</t>
  </si>
  <si>
    <t>L04AA36</t>
  </si>
  <si>
    <t>okrelizumab</t>
  </si>
  <si>
    <t>CORPOS</t>
  </si>
  <si>
    <t>bočica staklena, 1 po 10 ml (300mg/10ml)</t>
  </si>
  <si>
    <t>Hemofarm a.d. Vršac u saradnji sa F. Hoffman-La Roche Ltd, Švajcarska</t>
  </si>
  <si>
    <t>3,29 mg</t>
  </si>
  <si>
    <t>1014010</t>
  </si>
  <si>
    <t>L04AA40</t>
  </si>
  <si>
    <t>kladribin</t>
  </si>
  <si>
    <t>MAVENCLAD</t>
  </si>
  <si>
    <t>blister, 1 po 10 mg</t>
  </si>
  <si>
    <t>Nerpharma S.R.L.; R-Pharm Germany GmbH</t>
  </si>
  <si>
    <t>Italija; Nemačka</t>
  </si>
  <si>
    <t>0,34 mg</t>
  </si>
  <si>
    <t>N07XX09</t>
  </si>
  <si>
    <t>dimetilfumarat</t>
  </si>
  <si>
    <t>TECFIDERA</t>
  </si>
  <si>
    <t>gastrorezistentna kapsula, tvrda</t>
  </si>
  <si>
    <t>blister, 14 po 120 mg</t>
  </si>
  <si>
    <t>0,48 g</t>
  </si>
  <si>
    <t>0039370</t>
  </si>
  <si>
    <t>HERZUMA ◊</t>
  </si>
  <si>
    <t>bočica staklena, 1 po 150 mg</t>
  </si>
  <si>
    <t>0039375</t>
  </si>
  <si>
    <t>KANJINTI ◊</t>
  </si>
  <si>
    <t>0039376</t>
  </si>
  <si>
    <t>bočica staklena, 1 po 420 mg</t>
  </si>
  <si>
    <t>1039500</t>
  </si>
  <si>
    <t>GEFITINIB ZENTIVA ◊</t>
  </si>
  <si>
    <t>Pharmadox Healthcare LTD; S.C. Labormed-Pharma S.A.</t>
  </si>
  <si>
    <t>Malta; Rumunija</t>
  </si>
  <si>
    <t>1039550</t>
  </si>
  <si>
    <t>GEFITINIB SK ◊</t>
  </si>
  <si>
    <t>blister, 30 po 250 mg</t>
  </si>
  <si>
    <t>Idifarma Desarrollo Farmaceutico, S.L.</t>
  </si>
  <si>
    <t>1039510</t>
  </si>
  <si>
    <t>GEFITINIB TEVA ◊</t>
  </si>
  <si>
    <t>blister deljiv na pojedinačne doze, 30 po 250mg</t>
  </si>
  <si>
    <t>Teva UK Limited; Teva Pharma S.L.U.; Merckle GmbH; Pliva Hrvatska</t>
  </si>
  <si>
    <t>Velika Britanija; Španija; Nemačka; Hrvatska</t>
  </si>
  <si>
    <t>1039511</t>
  </si>
  <si>
    <t>blister, 30 po 250mg</t>
  </si>
  <si>
    <t>1039412</t>
  </si>
  <si>
    <t>ERLOTINIB REMEDICA ◊</t>
  </si>
  <si>
    <t>Remedica LTD</t>
  </si>
  <si>
    <t>1039415</t>
  </si>
  <si>
    <t>1039416</t>
  </si>
  <si>
    <t>1039417</t>
  </si>
  <si>
    <t>ERLOTINIB SANDOZ ◊</t>
  </si>
  <si>
    <t>blister, 30 po 100mg</t>
  </si>
  <si>
    <t>Lek Farmacevtska Družba d.d.</t>
  </si>
  <si>
    <t>Slovenija</t>
  </si>
  <si>
    <t>1039418</t>
  </si>
  <si>
    <t>blister, 30 po 150mg</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</si>
  <si>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3.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</si>
  <si>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0014210</t>
  </si>
  <si>
    <t>napunjen injekcioni špric, 2 po 0,2 ml (20mg/0,2ml)</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</si>
  <si>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Za lečenje teškog oblika aktivne Crohn-ove bolesti (K50), kod pacijenata kod kojih prethodno lečenje kortikosteroidima i/ili nutritivnom terapijom, i imunosupresivima nije dalo zadovoljavajući odgovor, ili postoji kontraindikacija za pomenutu konvencionalnu terapiju.</t>
  </si>
  <si>
    <t>0014211</t>
  </si>
  <si>
    <t>napunjen injekcioni pen, 1 po 0,8 ml (80mg/0,8ml)</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</si>
  <si>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Za lečenje teškog oblika aktivne Crohn-ove bolesti (K50), kod pacijenata kod kojih prethodno lečenje kortikosteroidima i/ili nutritivnom terapijom, i imunosupresivima nije dalo zadovoljavajući odgovor, ili postoji kontraindikacija za pomenutu konvencionalnu terapiju;
3.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</si>
  <si>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0014212</t>
  </si>
  <si>
    <t>AMGEVITA</t>
  </si>
  <si>
    <t>napunjen injekcioni špric, 1 po 0,4 ml (20 mg/0,4 ml)</t>
  </si>
  <si>
    <t>Amgene Europe B.V.</t>
  </si>
  <si>
    <t>0014213</t>
  </si>
  <si>
    <t>0014214</t>
  </si>
  <si>
    <t>napunjen injekcioni pen, 2 po 0,8 ml (40 mg/0,8 ml)</t>
  </si>
  <si>
    <t>0014231</t>
  </si>
  <si>
    <t>IDACIO</t>
  </si>
  <si>
    <t>napunjen injekcioni špric, 2 po 0,8 ml (40 mg/0,8 mll)</t>
  </si>
  <si>
    <t>Fresenius Kabi Austria GmbH</t>
  </si>
  <si>
    <t>0014232</t>
  </si>
  <si>
    <t>napunjeni injekcioni pen, 2 po 0,8 ml (40 mg/0,8 mll)</t>
  </si>
  <si>
    <t>0014240</t>
  </si>
  <si>
    <t>HYRIMOZ</t>
  </si>
  <si>
    <t>napunjeni injekcioni pen, 2 po 0,8 ml (40 mg/0,8 ml)</t>
  </si>
  <si>
    <t>0014241</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</si>
  <si>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5.  Juvenilni idiopatski poliartritis (pozitivni ili negativni na reumatoidni faktor) i prošireni oligoartritis (M08), kod dece sa telesnom masom najmanje 40kg, koji nisu adekvatno odgovorili na prethodnu terapiju metotreksatom.</t>
  </si>
  <si>
    <t>1.Reumatoidni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Aktivni sistemski juvenilni artritis (M08.2; M06.1) kod pacijenata uzrasta od 2 godine, i starijih, koji nisu adekvatno odgovorili na prethodnu terapiju nesteroidnim antiinflamatornim lekovima (NSAIL) i sistemskim kortikosteroidima;
3. Juvenilni idiopatski poliartritis (pozitivni ili negativni na reumatoidni faktor) i prošireni oligoartritis (M08), kod pacijenata starih 2 godine i starijih, koji nisu adekvatno odgovorili na prethodnu terapiju metotreksatom.</t>
  </si>
  <si>
    <t>1014047</t>
  </si>
  <si>
    <t>LENALIDOMID TEVA ◊</t>
  </si>
  <si>
    <t>blister, 21 po 5 mg</t>
  </si>
  <si>
    <t>Teva UK Limited; Teva Operations Poland; Merckle GmbH; Teva Pharma B.V.; Pliva Hrvatska d.o.o.</t>
  </si>
  <si>
    <t>Velika Britanija; Poljska; Nemačka; Holandija; Hrvatska</t>
  </si>
  <si>
    <t xml:space="preserve">
Lenalidomide Teva u kombinaciji sa deksametazonom je indikovan za tretman multiplog mijeloma kod odraslih pacijenata koji su već primili najmanje jednu prethodnu terapiju, kod pacijenata kod kojih se ne može primeniti lečenje sa talidomidom i bortezomibom</t>
  </si>
  <si>
    <t>1014045</t>
  </si>
  <si>
    <t>1014046</t>
  </si>
  <si>
    <t>1014048</t>
  </si>
  <si>
    <t>J05AP54</t>
  </si>
  <si>
    <t>VOTRIENT ◊</t>
  </si>
  <si>
    <t>GIOTRIF ◊</t>
  </si>
  <si>
    <t>LENALIDOMIDE ZENTIVA ◊</t>
  </si>
  <si>
    <t>PEMETREXED ZENTIVA ◊</t>
  </si>
  <si>
    <t xml:space="preserve">
Hospira Zagreb d.o.o.</t>
  </si>
  <si>
    <t xml:space="preserve">
Republika Hrvatska</t>
  </si>
  <si>
    <t>L01FF01</t>
  </si>
  <si>
    <t>Swords Laboratories T/A Bristol-Myers Squibb Cruiserath Biologics</t>
  </si>
  <si>
    <t>1328010</t>
  </si>
  <si>
    <t>J05AP57</t>
  </si>
  <si>
    <t>glekaprevir, pibrentasvir</t>
  </si>
  <si>
    <t>MAVIRET</t>
  </si>
  <si>
    <t>blister, 84 po (100 mg + 40 mg)</t>
  </si>
  <si>
    <t>Abbvie Deutschland GmbH &amp; Co.KG; Abbvie Logistics B.V.</t>
  </si>
  <si>
    <t>Nemačka; Holandija</t>
  </si>
  <si>
    <t xml:space="preserve"> 3 tablete</t>
  </si>
  <si>
    <t>1328005</t>
  </si>
  <si>
    <t>J05AX69</t>
  </si>
  <si>
    <t>sofosbuvir, velpatasvir</t>
  </si>
  <si>
    <t>EPCLUSA</t>
  </si>
  <si>
    <t>boca plastična, 28 po (400 mg + 100 mg)</t>
  </si>
  <si>
    <t>1 tableta</t>
  </si>
  <si>
    <t>L01EL01</t>
  </si>
  <si>
    <t>ibrutinib</t>
  </si>
  <si>
    <t>IMBRUVICA  ◊</t>
  </si>
  <si>
    <t>boca plastična, 90 po 140 mg</t>
  </si>
  <si>
    <t>Janssen Pharmaceutica N.V.</t>
  </si>
  <si>
    <t>420 mg</t>
  </si>
  <si>
    <t>L01XE17</t>
  </si>
  <si>
    <t>aksitinib</t>
  </si>
  <si>
    <t>INLYTA ◊</t>
  </si>
  <si>
    <t>blister, 56 po 1 mg</t>
  </si>
  <si>
    <t>Pfizer Manufacturing Deutschland GmbH-Betriebsstatte Freiburg</t>
  </si>
  <si>
    <t>Druga terapijska linija metastatskog ili uznapredovalog, svetloćelijskog karcinoma bubrega, dobre ili srednje prognoze, PS 0-1 (C64).</t>
  </si>
  <si>
    <t>blister, 56 po 5 mg</t>
  </si>
  <si>
    <t>1039730</t>
  </si>
  <si>
    <t>L01XE26</t>
  </si>
  <si>
    <t>kabozantinib</t>
  </si>
  <si>
    <t>CABOMETYX ◊</t>
  </si>
  <si>
    <t>boca plastična, 30 po 20 mg</t>
  </si>
  <si>
    <t>Patheon France - Bourgoin Jallieu; Tjoapack Netherlands B.V.</t>
  </si>
  <si>
    <t>Francuska; Holandija</t>
  </si>
  <si>
    <t>1039731</t>
  </si>
  <si>
    <t>boca plastična, 30 po 40 mg</t>
  </si>
  <si>
    <t>1039732</t>
  </si>
  <si>
    <t>boca plastična, 30 po 60 mg</t>
  </si>
  <si>
    <t>L01XE33</t>
  </si>
  <si>
    <t>palbociklib</t>
  </si>
  <si>
    <t>IBRANCE ◊</t>
  </si>
  <si>
    <t>blister, 21 po 75 mg</t>
  </si>
  <si>
    <t>blister, 21 po 100 mg</t>
  </si>
  <si>
    <t>blister, 21 po 125 mg</t>
  </si>
  <si>
    <t>1039103</t>
  </si>
  <si>
    <t xml:space="preserve">1039104 </t>
  </si>
  <si>
    <t>1039105</t>
  </si>
  <si>
    <t>L01XE42</t>
  </si>
  <si>
    <t>ribociklib</t>
  </si>
  <si>
    <t>KISQALI ◊</t>
  </si>
  <si>
    <t>blister, 63 po 200 mg</t>
  </si>
  <si>
    <t xml:space="preserve">Novartis Pharma Produktions GmbH; Novartis Pharma Stein AG  </t>
  </si>
  <si>
    <t>Nemačka; Švajcarska</t>
  </si>
  <si>
    <t>L01XE43</t>
  </si>
  <si>
    <t>brigatinib</t>
  </si>
  <si>
    <t>ALUNBRIG ◊</t>
  </si>
  <si>
    <t>Takeda Austria GmbH; Penn Pharmaceutical Services Limited</t>
  </si>
  <si>
    <t>Austrija; Velika Britanija</t>
  </si>
  <si>
    <t>1039991</t>
  </si>
  <si>
    <t>blister, 56 po 100 mg</t>
  </si>
  <si>
    <t>AstraZeneca AB; AstraZeneca UK Limited</t>
  </si>
  <si>
    <t>Švedska; Velika Britanija</t>
  </si>
  <si>
    <t>Lek Lynparza je indikovan kao monoterapija za terapiju održavanja kod odraslih pacijentkinja sa novodijagnostikovanim uznapredovalim (FIGO stadijum III i IV) ili relapsirajućim pozitivnim na BRCA mutacije (germinativne i/ili somatske) epitelijalnim karcinomom jajnika visokog stepena nediferenciranosti, karcinomom jajovoda ili primarnim peritonealnim karcinomom, osetljivim na platinu; potrebno je da su pacijentkinje postigle odgovor (potpun ili delimičan) nakon završetka prve linije hemioterapije zasnovane na platini kod novodijagnostikovanih ili odgovor (potpun ili delimičan) na neku od narednih linija hemioterapije zasnovane na platini kod pacijentkinja sa rekurentnom bolešću (C56;C57;C48).</t>
  </si>
  <si>
    <t>1039990</t>
  </si>
  <si>
    <t>blister, 56 po 150 mg</t>
  </si>
  <si>
    <t>1014015</t>
  </si>
  <si>
    <t>L04AA42</t>
  </si>
  <si>
    <t>siponimod</t>
  </si>
  <si>
    <t>MAYZENT</t>
  </si>
  <si>
    <t>blister, 12 po 0,25 mg</t>
  </si>
  <si>
    <t>Novartis Farmaceutica S.A.</t>
  </si>
  <si>
    <t>1014013</t>
  </si>
  <si>
    <t>blister, 120 po 0,25 mg</t>
  </si>
  <si>
    <t>1014014</t>
  </si>
  <si>
    <t>blister, 28 po 2 mg</t>
  </si>
  <si>
    <t>bočica staklena, 1 po 10 mg</t>
  </si>
  <si>
    <t>bočica staklena, 1 po 4 ml (100 mg/4 ml)</t>
  </si>
  <si>
    <t>F. Hoffmann-La Roche Ltd.;
Roche Diagnostics GmbH</t>
  </si>
  <si>
    <t>Švajcarska;
Nemačka</t>
  </si>
  <si>
    <t>bočica staklena, 1 po 16 ml (400 mg/16 ml)</t>
  </si>
  <si>
    <t>blister deljiv na pojedinačne doze, 28 po 12,5 mg</t>
  </si>
  <si>
    <t>blister deljiv na pojedinačne doze, 28 po 25 mg</t>
  </si>
  <si>
    <t>blister deljiv na pojedinačne doze, 28 po 50 mg</t>
  </si>
  <si>
    <t>Wyeth Pharmaceuticals; Pfizer Manufacturing Belgium NV</t>
  </si>
  <si>
    <t>Velika Britanija; Belgija</t>
  </si>
  <si>
    <t>napunjen injekcioni špric, 1 po 0,5 ml (50 mg/0,5 ml)</t>
  </si>
  <si>
    <t>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</si>
  <si>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</si>
  <si>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</si>
  <si>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Lek se uvodi u terapiju na osnovu mišljenja Komisije RFZO, a na osnovu mišljenja tri lekara sledećih zdravstvenih ustanova:
- Institut za onkologiju i radiologiju Srbije,
- Klinika za hematologiju UKC Srbije,
- KBC Bežanijska Kosa,
- Klinika za hematologiju UKC Vojvodine,
- Institut za onkologiju Vojvodine,
- Klinika za hematologiju i kliničku imunologiju UKC Niš,
- Klinika za onkologiju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</si>
  <si>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</si>
  <si>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</si>
  <si>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</si>
  <si>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</si>
  <si>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</si>
  <si>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Lek se uvodi u terapiju  na osnovu mišljenja  tri lekara  neurologa ili neuropsihijatra Klinike za neurologiju UKCS kod pacijenata koji nisu respiratorno ugroženi.</t>
  </si>
  <si>
    <t>Hronični hepatitis C (B18.2).</t>
  </si>
  <si>
    <t>Hronični hepatitis C- isključivo genotip 1b (B18.2).</t>
  </si>
  <si>
    <t>1. Bolesnici sa hroničnom limfocitnom leukemijom (HLL) sa delecijom 17p/TP53 mutacijom, novootkriveni ili prethodno lečeni.
2. Bolesnici sa relapsirajućom/refraktornom HLL koji nisu postigli odgovor na primenjenu terapiju ili je došlo do ranog relapsa (relaps u okviru 36 meseci od započinjanja terapije).
3. Bolesnici sa relapsirajućom/refraktorom HLL koji su primili ≥2 terapijske linije, a imaju dobro opšte funkcionalno stanje (PS-ECOG 0 i 1).
4. Bolesnici sa mantle cell ćelijskim limfomom koji su refraktorni ili su relapsirali posle najmanje jedne prethodno primenjene terapijske linije, a imaju dobro opšte funkcionalno stanje (PS ECOG 0 i 1, CIRS &lt; 6).</t>
  </si>
  <si>
    <t>STAC; Za indikaciju pod tačkom 1.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t>
  </si>
  <si>
    <t>STAC;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</si>
  <si>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</si>
  <si>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Za indikaciju pod tačkom 1.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Za  indikaciju pod tačkom 2. lek se uvodi u terapiju na osnovu mišljenja tri lekara sledećih zdravstvenih ustanova:
  - Institut za onkologiju i radiologiju Srbije, 
  - Institut za onkologiju Vojvodine, 
  - Klinika za onkologiju UKC Niš, 
  - UKC Kragujevac,
  - Vojnomedicinska akademija.</t>
  </si>
  <si>
    <t>Lek se uvodi u terapiju na osnovu mišljenja Komisije RFZO, a na osnovu mišljenja tri lekara sledećih zdravstvenih ustanova:
 -  Institut za onkologiju i radiologiju Srbije,
 -  Klinika za hematologiju UKC Srbije,
 -  KBC Bežanijska Kosa, 
 -  Klinika za hematologiju UKC Vojvodine, 
 -  Institut za onkologiju Vojvodine, 
 -  Klinika za hematologiju i kliničku imunologiju UKC Niš, 
 -  Klinika za onkologiju UKC Niš,
 -  UKC Kragujevac,
 - Vojnomedicinska akademija,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</si>
  <si>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</si>
  <si>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</si>
  <si>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</si>
  <si>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 xml:space="preserve">  Lek se uvodi u terapiju na osnovu mišljenja Komisije RFZO, a na osnovu mišljenja tri lekara sledećih zdravstvenih ustanova:
 -  Klinika za hematologiju UKC Srbije,
 -  KBC Bežanijska Kosa,  
 -  Klinika za hematologiju UKC Vojvodine, 
 -  Klinika za hematologiju i kliničku imunologiju UKC Niš, 
 -  UKC Kragujevac,
 - Vojnomedicinska akademija,
 - KBC Zemun.</t>
  </si>
  <si>
    <t>Lek se uvodi u terapiju na osnovu mišljenja Komisije RFZO, a na osnovu mišljenja tri lekara sledećih zdravstvenih ustanova:
 -  Klinika za hematologiju UKC Srbije,
 -  KBC Bežanijska Kosa,  
 -  Klinika za hematologiju UKC Vojvodine, 
 -  UKC Kragujevac, 
 - Vojnomedicinska akademija,
 -  Klinika za hematologiju i kliničku imunologiju UKC Niš,
 -  Univerzitetska dečja klinika,
 -   Institut za zdravstvenu zaštitu majke i deteta Srbije „Dr Vukan Čupić”,
 - Institut za zdravstvenu zaštitu dece i omladine Vojvodine,
 - Klinika za dečje interne bolesti UKC Niš,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</si>
  <si>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</si>
  <si>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STAC; Lek se uvodi u terapiju na osnovu mišljenja tri lekara sledećih zdravstvenih ustanova:
  - Institut za onkologiju i radiologiju Srbije, 
  - Klinika za hematologiju UKC Srbije, 
  - Univerzitetska dečja klinika,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Vojnomedicinska akademija,
  - KBC Zemun.</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</si>
  <si>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</si>
  <si>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Procena efekta lečenja i odluka o nastavku primene terapije donosi se na šest meseci na osnovu mišljenja tri lekara zdravstvenih ustanova u kojima se lek uvodi u terapiju.</t>
  </si>
  <si>
    <t xml:space="preserve"> Za lečenje lokalno uznapredovalog ili metastatskog karcinoma dojke, pozitivnog na hormonski receptor (HR) i negativnog na receptor humanog epidermalnog faktora rasta 2 (HER2):
- početna endokrina terapija u kombinaciji sa inhibitorom aromataze,
 -u drugoj liniji u kombinaciji sa fulvestrantom kod žena koje su  prethodno primale endokrinu terapiju.
(C50)</t>
  </si>
  <si>
    <t>Za lečenje lokalno uznapredovalog ili metastatskog karcinoma dojke, pozitivnog na hormonski receptor (HR) i negativnog na receptor humanog epidermalnog faktora rasta 2 (HER2):
- početna endokrina terapija u kombinaciji sa inhibitorom aromataze,
- u drugoj liniji u kombinaciji sa fulvestrantom kod žena koje su prethodno primale endokrinu terapiju. (C50)</t>
  </si>
  <si>
    <t>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</si>
  <si>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</si>
  <si>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t>
  </si>
  <si>
    <t>Terapija odraslih pacijenata sa sekundarno progresivnom multiplom sklerozom (SPMS) sa aktivnom bolešću koja je potvrđena relapsima ili nalazima zapaljenske aktivnosti na snimcima (imidžing).</t>
  </si>
  <si>
    <t>Lek se uvodi u terapiju na osnovu mišljenja Komisije RFZO, a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t>
  </si>
  <si>
    <t xml:space="preserve">STAC; Za indikaciju pod tačkom 1., 2. i 4.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</si>
  <si>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STAC; Lek se uvodi u terapiju na osnovu mišljenja tri lekara sledećih zdravstvenih ustanova: 
- Institut za onkologiju i radiologiju Srbije, 
- Klinika za hematologiju UKC Srbije, 
- KBC Bežanijska Kosa, 
- Klinika za hematologiju UKC Vojvodine, 
- Institut za onkologiju Vojvodine, 
- Klinika za hematologiju i kliničku imunologiju UKC Niš, 
- Klinika za onkologiju UKC Niš, 
- Klinika za hematologiju UKC Kragujevac,
-Vojnomedicinska akademija,
- KBC Zemun.</t>
  </si>
  <si>
    <t>STAC;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</si>
  <si>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STAC;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</si>
  <si>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 xml:space="preserve">STAC; Za indikaciju pod tačkom 1., 2. i 4.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</si>
  <si>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STAC; 
Za indikaciju pod tačkom 1. lek se uvodi u terapiju na osnovu mišljenja Komisije RFZO, a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
Za indikaciju pod tačkom 2. lek se uvodi u terapiju na osnovu mišljenja tri lekara sledećih zdravstvenih ustanova:
- Institut za onkologiju i radiologiju Srbije, 
- Klinika za hematologiju UKC Srbije, 
- KBC Bežanijska Kosa, 
- Klinika za hematologiju UKC Vojvodine, 
- Institut za onkologiju Vojvodine, 
- Klinika za hematologiju i kliničku imunologiju UKC Niš, 
- Klinika za onkologiju UKC Niš, 
- UKC Kragujevac, 
- Vojnomedicinska akademija,
 - KBC Zemun.</t>
  </si>
  <si>
    <t>Lek se uvodi u terapiju na osnovu mišljenja tri lekara sledećih zdravstvenih ustanova:
- Institut za onkologiju i radiologiju Srbije,
- KBC Bežanijska Kosa,
- Klinika za onkologiju UKC Niš,
- Institut za onkologiju Vojvodine,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</si>
  <si>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Klinika za hematologiju UKC Srbije, 
 -  KBC Bežanijska Kosa, 
 -  Klinika za hematologiju UKC Vojvodine, 
 -  Klinika za hematologiju i kliničku imunologiju UKC Niš, 
 -  UKC Kragujevac,
 - Vojnomedicinska akademija,
 - Univerzitetska dečja klinika,
 - Institut za zdravstvenu zaštitu majke i deteta Srbije „Dr Vukan Čupić”,
 - Institut za zdravstvenu zaštitu dece i omladine Vojvodine,
 - KBC Zemun.</t>
  </si>
  <si>
    <t xml:space="preserve">     Lek se uvodi u terapiju na osnovu mišljenja Komisije RFZO, a na osnovu mišljenja tri lekara sledećih zdravstvenih ustanova:
 -  Klinika za hematologiju UKC Srbije,
 -  KBC Bežanijska Kosa,  
 -  Klinika za hematologiju UKC Vojvodine, 
 -  Klinika za hematologiju i kliničku imunologiju UKC Niš, 
 -  UKC Kragujevac,
 - Vojnomedicinska akademija,
 - KBC Zemun.</t>
  </si>
  <si>
    <t>blister, 28 po 90 mg</t>
  </si>
  <si>
    <t>Lek se uvodi u terapiju na osnovu mišljenja tri lekara sledećih zdravstvenih ustanova:
  - Klinika za hematologiju UKC Srbije, 
  - Univerzitetska dečja klinika, 
  - Klinika za hematologiju UKC Vojvodine, 
  - Klinika za hematologiju i kliničku imunologiju UKC Niš, 
  - UKC Kragujevac, 
  - Institut za zdravstvenu zaštitu majke i deteta Srbije „Dr Vukan Čupić”, 
  - Institut za decu i omladinu Vojvodine, 
  - Klinika za dečje interne bolesti UKC Niš, 
  - KBC Bežanijska Kosa,
  - Vojnomedicinska akademija,
  - KBC Zemun.</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</si>
  <si>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</si>
  <si>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 xml:space="preserve">
Lenalidomide Zentiva u kombinaciji sa deksametazonom je indikovan za tretman multiplog mijeloma kod odraslih pacijenata koji su već primili najmanje jednu prethodnu terapiju, kod pacijenata kod kojih se ne može primeniti lečenje sa talidomidom i bortezomibom.</t>
  </si>
  <si>
    <t>1. Lečenje uznapredovalog (neresektabilnog ili metastatskog)  melanoma kod odraslih, kao monoterapija PS 0-1 (C43).
2. Druga terapijska linija metastatskog ili uznapredovalog, svetloćelijskog karcinoma bubrega, dobre ili srednje prognoze, PS 0-1 (C64).</t>
  </si>
  <si>
    <t>Za indikaciju pod tačkom 1. 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</si>
  <si>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1. Karcinom kolorektuma: 
    a) metastatska bolest, posle hemioterapije na bazi oksaliplatine i irinotekana, isključivo za pacijente sa tumorima koji sadrže nemutirani K/Ras gen, PS 0 ili 1, kao monoterapija ili u kombinaciji sa irinotekanom;
   b) terapija pacijenata sa RAS wild-type metastatskim  kolorektalnim karcinomom koji eksprimiraju receptore za epidermalni faktor rasta (EGFR) kao prva linija terapije u kombinaciji sa FOLFOX-om ili sa hemioterapijom na bazi irinotekana;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</si>
  <si>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1.Lečenje pacijenata sa metastatskim kolorektalnim karcinomom (mCRC), PS 0 ili 1, u prvoj liniji lečenja, uz hemioterapiju koja sadrži fluoropirimidine.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</si>
  <si>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1.Lečenje pacijenata sa mCRC, PS 0 ili 1, u prvoj liniji lečenja, uz hemioterapiju koja sadrži fluoropirimidine.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</si>
  <si>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 xml:space="preserve">Karcinom kolorektuma:
a) metastatska bolest, posle hemioterapije na bazi oksaliplatine i irinotekana, isključivo za pacijente sa tumorima koji sadrže nemutirani K/Ras gen, PS 0 ili 1, kao monoterapija.
b) lečenje odraslih pacijenata sa metastatskim kolorektalnim karcinomom (mCRC) sa divljim tipom RAS gena, kao prva linija terapije u kombinaciji sa FOLFOX ili FOLFIRI hemioterapijskim režimom. </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</si>
  <si>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
c) Rani stadijum HER2 pozitivnog karcinoma dojke sa visokim rizikom od relapsa definisanim kao karcinom dojke sa pozitivnim limfnim čvorovima, u kombinaciji sa trastuzumabom i hemioterapijom , bez obzira na vrstu inicijalnog lečenja ( inicijalno hiruško lečenje ili neoadjuvantna terapija praćena hiruškim lečenjem), u trajanju do ukupno godinu dana od prve aplikacije anti-HER2 terapije.</t>
  </si>
  <si>
    <t>1. 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
2. Lečenje pacijenata sa progresivnim, lokalno uznapredovalim ili metastaziranim, diferenciranim (papilarne/folikularne Hurthe-ijeve ćelije) karcinomom tireoidne žlezde koji ne reaguju na terapiju radioaktivnim jodom.</t>
  </si>
  <si>
    <t>Za indikaciju pod tačkom 1. odobrava se primena terapije za 2 meseca, nakon čega se sprovodi provera efikasnosti terapije.
Za indikaciju pod tačkom 1.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tri lekara zdravstvene ustanove koja obavlja zdravstvenu delatnost na teracijarnom nivou zdravstvene zaštite.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</si>
</sst>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 numFmtId="207" formatCode="[$-241A]dddd\,\ dd\.\ mmmm\ yyyy\."/>
  </numFmts>
  <fonts count="58">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sz val="8"/>
      <name val="Calibri"/>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s>
  <fills count="10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CE6F1"/>
        <bgColor indexed="64"/>
      </patternFill>
    </fill>
    <fill>
      <patternFill patternType="solid">
        <fgColor rgb="FFDBE5F1"/>
        <bgColor indexed="64"/>
      </patternFill>
    </fill>
    <fill>
      <patternFill patternType="solid">
        <fgColor rgb="FFFF99CC"/>
        <bgColor indexed="64"/>
      </patternFill>
    </fill>
    <fill>
      <patternFill patternType="solid">
        <fgColor rgb="FFF2DCDB"/>
        <bgColor indexed="64"/>
      </patternFill>
    </fill>
    <fill>
      <patternFill patternType="solid">
        <fgColor rgb="FFF2DDDC"/>
        <bgColor indexed="64"/>
      </patternFill>
    </fill>
    <fill>
      <patternFill patternType="solid">
        <fgColor rgb="FFCCFFCC"/>
        <bgColor indexed="64"/>
      </patternFill>
    </fill>
    <fill>
      <patternFill patternType="solid">
        <fgColor rgb="FFEBF1DE"/>
        <bgColor indexed="64"/>
      </patternFill>
    </fill>
    <fill>
      <patternFill patternType="solid">
        <fgColor rgb="FFEAF1DD"/>
        <bgColor indexed="64"/>
      </patternFill>
    </fill>
    <fill>
      <patternFill patternType="solid">
        <fgColor rgb="FFCC99FF"/>
        <bgColor indexed="64"/>
      </patternFill>
    </fill>
    <fill>
      <patternFill patternType="solid">
        <fgColor rgb="FFE4DFEC"/>
        <bgColor indexed="64"/>
      </patternFill>
    </fill>
    <fill>
      <patternFill patternType="solid">
        <fgColor rgb="FFE5E0EC"/>
        <bgColor indexed="64"/>
      </patternFill>
    </fill>
    <fill>
      <patternFill patternType="solid">
        <fgColor rgb="FFDBEEF3"/>
        <bgColor indexed="64"/>
      </patternFill>
    </fill>
    <fill>
      <patternFill patternType="solid">
        <fgColor rgb="FFDA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E6B8B7"/>
        <bgColor indexed="64"/>
      </patternFill>
    </fill>
    <fill>
      <patternFill patternType="solid">
        <fgColor rgb="FF00FF00"/>
        <bgColor indexed="64"/>
      </patternFill>
    </fill>
    <fill>
      <patternFill patternType="solid">
        <fgColor rgb="FFD8E4BC"/>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B7DE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DA9694"/>
        <bgColor indexed="64"/>
      </patternFill>
    </fill>
    <fill>
      <patternFill patternType="solid">
        <fgColor rgb="FFC4D79B"/>
        <bgColor indexed="64"/>
      </patternFill>
    </fill>
    <fill>
      <patternFill patternType="solid">
        <fgColor rgb="FFC2D69A"/>
        <bgColor indexed="64"/>
      </patternFill>
    </fill>
    <fill>
      <patternFill patternType="solid">
        <fgColor rgb="FF800080"/>
        <bgColor indexed="64"/>
      </patternFill>
    </fill>
    <fill>
      <patternFill patternType="solid">
        <fgColor rgb="FFB1A0C7"/>
        <bgColor indexed="64"/>
      </patternFill>
    </fill>
    <fill>
      <patternFill patternType="solid">
        <fgColor rgb="FFB2A1C7"/>
        <bgColor indexed="64"/>
      </patternFill>
    </fill>
    <fill>
      <patternFill patternType="solid">
        <fgColor rgb="FF93CDDD"/>
        <bgColor indexed="64"/>
      </patternFill>
    </fill>
    <fill>
      <patternFill patternType="solid">
        <fgColor rgb="FF92CDDC"/>
        <bgColor indexed="64"/>
      </patternFill>
    </fill>
    <fill>
      <patternFill patternType="solid">
        <fgColor rgb="FFFF9900"/>
        <bgColor indexed="64"/>
      </patternFill>
    </fill>
    <fill>
      <patternFill patternType="solid">
        <fgColor rgb="FFFABF8F"/>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s>
  <cellStyleXfs count="26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8"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4"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7"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1"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3"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7"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42" borderId="0" applyNumberFormat="0" applyBorder="0" applyAlignment="0" applyProtection="0"/>
    <xf numFmtId="0" fontId="29" fillId="6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66"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8"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29" fillId="69" borderId="0" applyNumberFormat="0" applyBorder="0" applyAlignment="0" applyProtection="0"/>
    <xf numFmtId="0" fontId="29" fillId="71"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0" fillId="82" borderId="0" applyNumberFormat="0" applyBorder="0" applyAlignment="0" applyProtection="0"/>
    <xf numFmtId="0" fontId="30" fillId="8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1" fillId="83" borderId="1" applyNumberFormat="0" applyAlignment="0" applyProtection="0"/>
    <xf numFmtId="0" fontId="31" fillId="83" borderId="1" applyNumberFormat="0" applyAlignment="0" applyProtection="0"/>
    <xf numFmtId="0" fontId="31" fillId="83" borderId="1" applyNumberFormat="0" applyAlignment="0" applyProtection="0"/>
    <xf numFmtId="0" fontId="31" fillId="83" borderId="1" applyNumberFormat="0" applyAlignment="0" applyProtection="0"/>
    <xf numFmtId="0" fontId="31" fillId="83" borderId="1" applyNumberFormat="0" applyAlignment="0" applyProtection="0"/>
    <xf numFmtId="0" fontId="31" fillId="84" borderId="1" applyNumberFormat="0" applyAlignment="0" applyProtection="0"/>
    <xf numFmtId="0" fontId="31" fillId="84" borderId="1"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86" borderId="4" applyNumberFormat="0" applyAlignment="0" applyProtection="0"/>
    <xf numFmtId="0" fontId="33" fillId="86" borderId="4" applyNumberFormat="0" applyAlignment="0" applyProtection="0"/>
    <xf numFmtId="0" fontId="33" fillId="86" borderId="4" applyNumberFormat="0" applyAlignment="0" applyProtection="0"/>
    <xf numFmtId="0" fontId="33" fillId="86" borderId="4" applyNumberFormat="0" applyAlignment="0" applyProtection="0"/>
    <xf numFmtId="0" fontId="33" fillId="86" borderId="4" applyNumberFormat="0" applyAlignment="0" applyProtection="0"/>
    <xf numFmtId="0" fontId="34" fillId="87" borderId="4" applyNumberFormat="0" applyAlignment="0" applyProtection="0"/>
    <xf numFmtId="0" fontId="34" fillId="87" borderId="4"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29" fillId="89" borderId="0" applyNumberFormat="0" applyBorder="0" applyAlignment="0" applyProtection="0"/>
    <xf numFmtId="0" fontId="29" fillId="89" borderId="0" applyNumberFormat="0" applyBorder="0" applyAlignment="0" applyProtection="0"/>
    <xf numFmtId="0" fontId="29" fillId="89" borderId="0" applyNumberFormat="0" applyBorder="0" applyAlignment="0" applyProtection="0"/>
    <xf numFmtId="0" fontId="29" fillId="89" borderId="0" applyNumberFormat="0" applyBorder="0" applyAlignment="0" applyProtection="0"/>
    <xf numFmtId="0" fontId="2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7" fillId="95" borderId="0" applyNumberFormat="0" applyBorder="0" applyAlignment="0" applyProtection="0"/>
    <xf numFmtId="0" fontId="37" fillId="9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8" fillId="0" borderId="6"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42" fillId="96" borderId="1" applyNumberFormat="0" applyAlignment="0" applyProtection="0"/>
    <xf numFmtId="0" fontId="42"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97" borderId="1" applyNumberFormat="0" applyAlignment="0" applyProtection="0"/>
    <xf numFmtId="0" fontId="42" fillId="97" borderId="1" applyNumberFormat="0" applyAlignment="0" applyProtection="0"/>
    <xf numFmtId="0" fontId="12" fillId="13" borderId="2" applyNumberFormat="0" applyAlignment="0" applyProtection="0"/>
    <xf numFmtId="0" fontId="42"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96"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97" borderId="1" applyNumberFormat="0" applyAlignment="0" applyProtection="0"/>
    <xf numFmtId="0" fontId="32" fillId="0" borderId="3" applyNumberFormat="0" applyFill="0" applyAlignment="0" applyProtection="0"/>
    <xf numFmtId="0" fontId="32"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0" fontId="43" fillId="98" borderId="0" applyNumberFormat="0" applyBorder="0" applyAlignment="0" applyProtection="0"/>
    <xf numFmtId="0" fontId="43" fillId="98"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27" fillId="0" borderId="0">
      <alignment/>
      <protection/>
    </xf>
    <xf numFmtId="0" fontId="1" fillId="0" borderId="0">
      <alignment/>
      <protection/>
    </xf>
    <xf numFmtId="0" fontId="20"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27" fillId="0" borderId="0">
      <alignment/>
      <protection/>
    </xf>
    <xf numFmtId="0" fontId="0" fillId="0" borderId="0">
      <alignment/>
      <protection/>
    </xf>
    <xf numFmtId="0" fontId="0" fillId="0" borderId="0">
      <alignment/>
      <protection/>
    </xf>
    <xf numFmtId="0" fontId="45"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45"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7" fillId="0" borderId="0" applyNumberFormat="0" applyBorder="0" applyProtection="0">
      <alignment/>
    </xf>
    <xf numFmtId="0" fontId="27" fillId="0" borderId="0">
      <alignment/>
      <protection/>
    </xf>
    <xf numFmtId="0" fontId="27" fillId="0" borderId="0">
      <alignment/>
      <protection/>
    </xf>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0"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1"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48" fillId="84" borderId="15" applyNumberFormat="0" applyAlignment="0" applyProtection="0"/>
    <xf numFmtId="0" fontId="48"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8" fillId="83" borderId="15" applyNumberFormat="0" applyAlignment="0" applyProtection="0"/>
    <xf numFmtId="0" fontId="48" fillId="83" borderId="15" applyNumberFormat="0" applyAlignment="0" applyProtection="0"/>
    <xf numFmtId="0" fontId="15" fillId="85" borderId="16" applyNumberFormat="0" applyAlignment="0" applyProtection="0"/>
    <xf numFmtId="0" fontId="48"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8" fillId="84"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8" fillId="83"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9"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21" applyNumberFormat="0" applyFill="0" applyAlignment="0" applyProtection="0"/>
    <xf numFmtId="0" fontId="56" fillId="0" borderId="2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30" fillId="104" borderId="0" applyNumberFormat="0" applyBorder="0" applyAlignment="0" applyProtection="0"/>
    <xf numFmtId="0" fontId="30" fillId="104" borderId="0" applyNumberFormat="0" applyBorder="0" applyAlignment="0" applyProtection="0"/>
    <xf numFmtId="0" fontId="30" fillId="104" borderId="0" applyNumberFormat="0" applyBorder="0" applyAlignment="0" applyProtection="0"/>
    <xf numFmtId="0" fontId="30" fillId="104" borderId="0" applyNumberFormat="0" applyBorder="0" applyAlignment="0" applyProtection="0"/>
    <xf numFmtId="0" fontId="30" fillId="10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applyAlignment="1">
      <alignment/>
    </xf>
    <xf numFmtId="0" fontId="2" fillId="0" borderId="24" xfId="0"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4" xfId="2167" applyFont="1" applyFill="1" applyBorder="1" applyAlignment="1">
      <alignment horizontal="center"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left" wrapText="1"/>
    </xf>
    <xf numFmtId="0" fontId="19" fillId="0" borderId="24" xfId="0" applyFont="1" applyFill="1" applyBorder="1" applyAlignment="1">
      <alignment horizontal="center" wrapText="1"/>
    </xf>
    <xf numFmtId="4" fontId="19" fillId="0" borderId="24" xfId="0" applyNumberFormat="1" applyFont="1" applyFill="1" applyBorder="1" applyAlignment="1">
      <alignment horizontal="center" wrapText="1"/>
    </xf>
    <xf numFmtId="49" fontId="2" fillId="0" borderId="24" xfId="2174" applyNumberFormat="1" applyFont="1" applyFill="1" applyBorder="1" applyAlignment="1">
      <alignment horizontal="left"/>
      <protection/>
    </xf>
    <xf numFmtId="0" fontId="2" fillId="0" borderId="24" xfId="2174" applyFont="1" applyFill="1" applyBorder="1" applyAlignment="1">
      <alignment horizontal="left"/>
      <protection/>
    </xf>
    <xf numFmtId="0" fontId="2" fillId="0" borderId="24" xfId="2174" applyFont="1" applyFill="1" applyBorder="1" applyAlignment="1">
      <alignment horizontal="left" wrapText="1"/>
      <protection/>
    </xf>
    <xf numFmtId="0" fontId="2" fillId="0" borderId="24" xfId="2174" applyFont="1" applyFill="1" applyBorder="1" applyAlignment="1">
      <alignment horizontal="center" wrapText="1"/>
      <protection/>
    </xf>
    <xf numFmtId="4" fontId="2" fillId="0" borderId="24" xfId="2174" applyNumberFormat="1" applyFont="1" applyFill="1" applyBorder="1" applyAlignment="1">
      <alignment horizontal="center"/>
      <protection/>
    </xf>
    <xf numFmtId="49" fontId="2" fillId="0" borderId="24" xfId="2191" applyNumberFormat="1" applyFont="1" applyFill="1" applyBorder="1" applyAlignment="1">
      <alignment horizontal="left"/>
      <protection/>
    </xf>
    <xf numFmtId="0" fontId="2" fillId="0" borderId="24" xfId="2191" applyFont="1" applyFill="1" applyBorder="1" applyAlignment="1">
      <alignment horizontal="left"/>
      <protection/>
    </xf>
    <xf numFmtId="0" fontId="2" fillId="0" borderId="24" xfId="2191" applyFont="1" applyFill="1" applyBorder="1" applyAlignment="1">
      <alignment horizontal="left" wrapText="1"/>
      <protection/>
    </xf>
    <xf numFmtId="0" fontId="2" fillId="0" borderId="24" xfId="2191" applyFont="1" applyFill="1" applyBorder="1" applyAlignment="1">
      <alignment horizontal="center" wrapText="1"/>
      <protection/>
    </xf>
    <xf numFmtId="0" fontId="2" fillId="0" borderId="24" xfId="2193" applyFont="1" applyFill="1" applyBorder="1" applyAlignment="1">
      <alignment horizontal="left" wrapText="1"/>
      <protection/>
    </xf>
    <xf numFmtId="0" fontId="2" fillId="0" borderId="24" xfId="2193" applyFont="1" applyFill="1" applyBorder="1" applyAlignment="1">
      <alignment horizontal="center" wrapText="1"/>
      <protection/>
    </xf>
    <xf numFmtId="0" fontId="2" fillId="0" borderId="24" xfId="2193" applyFont="1" applyFill="1" applyBorder="1" applyAlignment="1">
      <alignment horizontal="center"/>
      <protection/>
    </xf>
    <xf numFmtId="4" fontId="2" fillId="0" borderId="24" xfId="2193" applyNumberFormat="1" applyFont="1" applyFill="1" applyBorder="1" applyAlignment="1">
      <alignment horizontal="center" wrapText="1"/>
      <protection/>
    </xf>
    <xf numFmtId="4" fontId="2" fillId="0" borderId="24"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4" xfId="0" applyFont="1" applyFill="1" applyBorder="1" applyAlignment="1" applyProtection="1">
      <alignment horizontal="center" wrapText="1"/>
      <protection/>
    </xf>
    <xf numFmtId="0" fontId="2" fillId="0" borderId="24" xfId="2152" applyFont="1" applyFill="1" applyBorder="1" applyAlignment="1">
      <alignment horizontal="left" wrapText="1"/>
      <protection/>
    </xf>
    <xf numFmtId="0" fontId="2" fillId="0" borderId="24" xfId="0" applyFont="1" applyFill="1" applyBorder="1" applyAlignment="1">
      <alignment horizontal="left" vertical="center" wrapText="1"/>
    </xf>
    <xf numFmtId="4" fontId="2" fillId="0" borderId="24" xfId="0" applyNumberFormat="1" applyFont="1" applyFill="1" applyBorder="1" applyAlignment="1">
      <alignment horizontal="left" wrapText="1"/>
    </xf>
    <xf numFmtId="0" fontId="2" fillId="0" borderId="24" xfId="2310" applyFont="1" applyFill="1" applyBorder="1" applyAlignment="1">
      <alignment horizontal="left" wrapText="1"/>
      <protection/>
    </xf>
    <xf numFmtId="4" fontId="2" fillId="0" borderId="24" xfId="2320" applyNumberFormat="1" applyFont="1" applyFill="1" applyBorder="1" applyAlignment="1">
      <alignment horizontal="left" wrapText="1"/>
      <protection/>
    </xf>
    <xf numFmtId="191" fontId="2" fillId="0" borderId="24" xfId="0" applyNumberFormat="1" applyFont="1" applyFill="1" applyBorder="1" applyAlignment="1">
      <alignment horizontal="left" wrapText="1"/>
    </xf>
    <xf numFmtId="2" fontId="19" fillId="0" borderId="25"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center" wrapText="1"/>
    </xf>
    <xf numFmtId="4" fontId="2" fillId="0" borderId="25" xfId="2174" applyNumberFormat="1" applyFont="1" applyFill="1" applyBorder="1" applyAlignment="1">
      <alignment horizontal="center"/>
      <protection/>
    </xf>
    <xf numFmtId="4" fontId="2" fillId="0" borderId="25" xfId="0" applyNumberFormat="1" applyFont="1" applyFill="1" applyBorder="1" applyAlignment="1">
      <alignment horizontal="center" wrapText="1"/>
    </xf>
    <xf numFmtId="0" fontId="2" fillId="0" borderId="0" xfId="0" applyFont="1" applyFill="1" applyBorder="1" applyAlignment="1">
      <alignment/>
    </xf>
    <xf numFmtId="0" fontId="2" fillId="0" borderId="24" xfId="2140" applyFont="1" applyFill="1" applyBorder="1" applyAlignment="1">
      <alignment horizontal="left" wrapText="1"/>
      <protection/>
    </xf>
    <xf numFmtId="0" fontId="2" fillId="0" borderId="0" xfId="0" applyFont="1" applyFill="1" applyBorder="1" applyAlignment="1">
      <alignment/>
    </xf>
    <xf numFmtId="49" fontId="2" fillId="0" borderId="24" xfId="2261" applyNumberFormat="1" applyFont="1" applyFill="1" applyBorder="1" applyAlignment="1">
      <alignment horizontal="left"/>
      <protection/>
    </xf>
    <xf numFmtId="0" fontId="2" fillId="0" borderId="24" xfId="2261" applyFont="1" applyFill="1" applyBorder="1" applyAlignment="1">
      <alignment horizontal="left"/>
      <protection/>
    </xf>
    <xf numFmtId="0" fontId="2" fillId="0" borderId="24" xfId="2261" applyFont="1" applyFill="1" applyBorder="1" applyAlignment="1">
      <alignment horizontal="left" wrapText="1"/>
      <protection/>
    </xf>
    <xf numFmtId="0" fontId="2" fillId="0" borderId="24" xfId="2261" applyFont="1" applyFill="1" applyBorder="1" applyAlignment="1">
      <alignment horizontal="center" wrapText="1"/>
      <protection/>
    </xf>
    <xf numFmtId="4" fontId="2" fillId="0" borderId="24" xfId="2261" applyNumberFormat="1" applyFont="1" applyFill="1" applyBorder="1" applyAlignment="1">
      <alignment horizontal="center"/>
      <protection/>
    </xf>
    <xf numFmtId="0" fontId="2" fillId="0" borderId="24" xfId="2261" applyFont="1" applyFill="1" applyBorder="1" applyAlignment="1">
      <alignment horizontal="center"/>
      <protection/>
    </xf>
    <xf numFmtId="49" fontId="2" fillId="0" borderId="24" xfId="0" applyNumberFormat="1" applyFont="1" applyFill="1" applyBorder="1" applyAlignment="1">
      <alignment horizontal="left"/>
    </xf>
    <xf numFmtId="0" fontId="2" fillId="0" borderId="24" xfId="0" applyFont="1" applyFill="1" applyBorder="1" applyAlignment="1">
      <alignment horizontal="left"/>
    </xf>
    <xf numFmtId="49" fontId="2" fillId="0" borderId="24" xfId="0" applyNumberFormat="1" applyFont="1" applyFill="1" applyBorder="1" applyAlignment="1">
      <alignment horizontal="center" wrapText="1"/>
    </xf>
    <xf numFmtId="4" fontId="2" fillId="0" borderId="24" xfId="2161" applyNumberFormat="1" applyFont="1" applyFill="1" applyBorder="1" applyAlignment="1">
      <alignment horizontal="center"/>
      <protection/>
    </xf>
    <xf numFmtId="2" fontId="2" fillId="0" borderId="25" xfId="2161" applyNumberFormat="1" applyFont="1" applyFill="1" applyBorder="1" applyAlignment="1">
      <alignment horizontal="center" wrapText="1"/>
      <protection/>
    </xf>
    <xf numFmtId="0" fontId="2" fillId="0" borderId="24" xfId="0" applyFont="1" applyFill="1" applyBorder="1" applyAlignment="1">
      <alignment wrapText="1"/>
    </xf>
    <xf numFmtId="0" fontId="2" fillId="0" borderId="24" xfId="0" applyFont="1" applyFill="1" applyBorder="1" applyAlignment="1">
      <alignment/>
    </xf>
    <xf numFmtId="0" fontId="2" fillId="0" borderId="0" xfId="0" applyFont="1" applyFill="1" applyBorder="1" applyAlignment="1">
      <alignment wrapText="1"/>
    </xf>
    <xf numFmtId="0" fontId="2" fillId="0" borderId="24" xfId="0" applyNumberFormat="1" applyFont="1" applyFill="1" applyBorder="1" applyAlignment="1">
      <alignment horizontal="left" wrapText="1"/>
    </xf>
    <xf numFmtId="0" fontId="2" fillId="0" borderId="24" xfId="0" applyFont="1" applyFill="1" applyBorder="1" applyAlignment="1">
      <alignment horizontal="center"/>
    </xf>
    <xf numFmtId="2" fontId="2" fillId="0" borderId="24" xfId="0" applyNumberFormat="1" applyFont="1" applyFill="1" applyBorder="1" applyAlignment="1">
      <alignment horizontal="center" wrapText="1"/>
    </xf>
    <xf numFmtId="0" fontId="2" fillId="0" borderId="24" xfId="0" applyFont="1" applyFill="1" applyBorder="1" applyAlignment="1">
      <alignment horizontal="left" wrapText="1"/>
    </xf>
    <xf numFmtId="49" fontId="2" fillId="0" borderId="24" xfId="2248" applyNumberFormat="1" applyFont="1" applyFill="1" applyBorder="1" applyAlignment="1">
      <alignment horizontal="left" wrapText="1"/>
      <protection/>
    </xf>
    <xf numFmtId="0" fontId="2" fillId="0" borderId="24" xfId="2248" applyFont="1" applyFill="1" applyBorder="1" applyAlignment="1">
      <alignment horizontal="left" wrapText="1"/>
      <protection/>
    </xf>
    <xf numFmtId="0" fontId="2" fillId="0" borderId="24" xfId="2248" applyFont="1" applyFill="1" applyBorder="1" applyAlignment="1">
      <alignment horizontal="center" wrapText="1"/>
      <protection/>
    </xf>
    <xf numFmtId="0" fontId="2" fillId="0" borderId="24" xfId="2134" applyFont="1" applyFill="1" applyBorder="1" applyAlignment="1">
      <alignment horizontal="left"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4" xfId="2153" applyNumberFormat="1" applyFont="1" applyFill="1" applyBorder="1" applyAlignment="1">
      <alignment horizontal="center" wrapText="1"/>
      <protection/>
    </xf>
    <xf numFmtId="0" fontId="2" fillId="0" borderId="24" xfId="0" applyFont="1" applyFill="1" applyBorder="1" applyAlignment="1">
      <alignment horizontal="center"/>
    </xf>
    <xf numFmtId="4" fontId="2" fillId="0" borderId="24" xfId="0" applyNumberFormat="1" applyFont="1" applyFill="1" applyBorder="1" applyAlignment="1">
      <alignment horizontal="center"/>
    </xf>
    <xf numFmtId="4" fontId="2" fillId="0" borderId="25" xfId="2174" applyNumberFormat="1" applyFont="1" applyFill="1" applyBorder="1" applyAlignment="1">
      <alignment horizontal="center"/>
      <protection/>
    </xf>
    <xf numFmtId="0" fontId="2" fillId="0" borderId="24" xfId="2152" applyFont="1" applyFill="1" applyBorder="1" applyAlignment="1">
      <alignment horizontal="left" wrapText="1"/>
      <protection/>
    </xf>
    <xf numFmtId="0" fontId="2" fillId="0" borderId="24" xfId="0" applyFont="1" applyFill="1" applyBorder="1" applyAlignment="1">
      <alignment horizontal="left" vertical="center" wrapText="1"/>
    </xf>
    <xf numFmtId="0" fontId="22" fillId="0" borderId="24" xfId="0" applyFont="1" applyFill="1" applyBorder="1" applyAlignment="1">
      <alignment horizontal="center"/>
    </xf>
    <xf numFmtId="0" fontId="2" fillId="0" borderId="24" xfId="2161" applyFont="1" applyFill="1" applyBorder="1" applyAlignment="1">
      <alignment horizontal="center" wrapText="1"/>
      <protection/>
    </xf>
    <xf numFmtId="4" fontId="2" fillId="0" borderId="24" xfId="2161" applyNumberFormat="1" applyFont="1" applyFill="1" applyBorder="1" applyAlignment="1">
      <alignment horizontal="center"/>
      <protection/>
    </xf>
    <xf numFmtId="4" fontId="2" fillId="0" borderId="24" xfId="0" applyNumberFormat="1" applyFont="1" applyFill="1" applyBorder="1" applyAlignment="1">
      <alignment horizontal="center" wrapText="1"/>
    </xf>
    <xf numFmtId="4" fontId="2" fillId="0" borderId="25" xfId="0" applyNumberFormat="1" applyFont="1" applyFill="1" applyBorder="1" applyAlignment="1">
      <alignment horizontal="center" wrapText="1"/>
    </xf>
    <xf numFmtId="0" fontId="2" fillId="0" borderId="24" xfId="2261" applyFont="1" applyFill="1" applyBorder="1" applyAlignment="1">
      <alignment wrapText="1"/>
      <protection/>
    </xf>
    <xf numFmtId="49" fontId="2" fillId="0" borderId="24" xfId="2140" applyNumberFormat="1" applyFont="1" applyFill="1" applyBorder="1" applyAlignment="1">
      <alignment horizontal="left" wrapText="1"/>
      <protection/>
    </xf>
    <xf numFmtId="0" fontId="2" fillId="0" borderId="24" xfId="2140" applyFont="1" applyFill="1" applyBorder="1" applyAlignment="1">
      <alignment horizontal="left" wrapText="1"/>
      <protection/>
    </xf>
    <xf numFmtId="0" fontId="2" fillId="0" borderId="24" xfId="2140" applyFont="1" applyFill="1" applyBorder="1" applyAlignment="1">
      <alignment horizontal="center" wrapText="1"/>
      <protection/>
    </xf>
    <xf numFmtId="0" fontId="2" fillId="0" borderId="25" xfId="0" applyFont="1" applyFill="1" applyBorder="1" applyAlignment="1">
      <alignment horizontal="center" wrapText="1"/>
    </xf>
    <xf numFmtId="0" fontId="2" fillId="0" borderId="24" xfId="2135" applyFont="1" applyFill="1" applyBorder="1" applyAlignment="1">
      <alignment horizontal="left" wrapText="1"/>
      <protection/>
    </xf>
    <xf numFmtId="0" fontId="2" fillId="0" borderId="24" xfId="2135" applyFont="1" applyFill="1" applyBorder="1" applyAlignment="1">
      <alignment horizontal="left" wrapText="1"/>
      <protection/>
    </xf>
    <xf numFmtId="0" fontId="2" fillId="0" borderId="24" xfId="0" applyFont="1" applyFill="1" applyBorder="1" applyAlignment="1">
      <alignment wrapText="1"/>
    </xf>
    <xf numFmtId="49" fontId="2" fillId="0" borderId="24" xfId="2161" applyNumberFormat="1" applyFont="1" applyFill="1" applyBorder="1" applyAlignment="1">
      <alignment horizontal="left" wrapText="1"/>
      <protection/>
    </xf>
    <xf numFmtId="0" fontId="2" fillId="0" borderId="24" xfId="2161" applyFont="1" applyFill="1" applyBorder="1" applyAlignment="1">
      <alignment horizontal="left" wrapText="1"/>
      <protection/>
    </xf>
    <xf numFmtId="0" fontId="2" fillId="0" borderId="0" xfId="0" applyFont="1" applyFill="1" applyAlignment="1">
      <alignment/>
    </xf>
    <xf numFmtId="0" fontId="2" fillId="0" borderId="26" xfId="0" applyFont="1" applyFill="1" applyBorder="1" applyAlignment="1">
      <alignment horizontal="left" wrapText="1"/>
    </xf>
    <xf numFmtId="49" fontId="2" fillId="0" borderId="24" xfId="2162" applyNumberFormat="1" applyFont="1" applyFill="1" applyBorder="1" applyAlignment="1">
      <alignment horizontal="left" wrapText="1"/>
      <protection/>
    </xf>
    <xf numFmtId="0" fontId="2" fillId="0" borderId="24" xfId="2192" applyFont="1" applyFill="1" applyBorder="1" applyAlignment="1">
      <alignment horizontal="center" wrapText="1"/>
      <protection/>
    </xf>
    <xf numFmtId="0" fontId="2" fillId="0" borderId="24" xfId="2161" applyFont="1" applyFill="1" applyBorder="1" applyAlignment="1">
      <alignment horizontal="center" wrapText="1"/>
      <protection/>
    </xf>
    <xf numFmtId="4" fontId="2" fillId="0" borderId="27"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7" xfId="0" applyNumberFormat="1" applyFont="1" applyFill="1" applyBorder="1" applyAlignment="1">
      <alignment horizontal="left" wrapText="1"/>
    </xf>
    <xf numFmtId="4" fontId="2" fillId="0" borderId="24" xfId="2140" applyNumberFormat="1" applyFont="1" applyFill="1" applyBorder="1" applyAlignment="1">
      <alignment horizontal="center"/>
      <protection/>
    </xf>
    <xf numFmtId="0" fontId="2" fillId="0" borderId="24" xfId="2140" applyFont="1" applyFill="1" applyBorder="1" applyAlignment="1">
      <alignment horizontal="center"/>
      <protection/>
    </xf>
    <xf numFmtId="2" fontId="2" fillId="0" borderId="24" xfId="2161" applyNumberFormat="1" applyFont="1" applyFill="1" applyBorder="1" applyAlignment="1">
      <alignment horizontal="center"/>
      <protection/>
    </xf>
    <xf numFmtId="0" fontId="2" fillId="0" borderId="24" xfId="0" applyFont="1" applyFill="1" applyBorder="1" applyAlignment="1" applyProtection="1">
      <alignment horizontal="left" wrapText="1"/>
      <protection/>
    </xf>
    <xf numFmtId="4" fontId="2" fillId="0" borderId="24" xfId="2140" applyNumberFormat="1" applyFont="1" applyFill="1" applyBorder="1" applyAlignment="1">
      <alignment horizontal="center"/>
      <protection/>
    </xf>
    <xf numFmtId="49" fontId="2" fillId="0" borderId="24" xfId="2162" applyNumberFormat="1" applyFont="1" applyFill="1" applyBorder="1" applyAlignment="1">
      <alignment horizontal="center" wrapText="1"/>
      <protection/>
    </xf>
    <xf numFmtId="0" fontId="2" fillId="0" borderId="24" xfId="0" applyFont="1" applyFill="1" applyBorder="1" applyAlignment="1">
      <alignment horizontal="left"/>
    </xf>
    <xf numFmtId="0" fontId="2" fillId="0" borderId="24" xfId="2133" applyFont="1" applyFill="1" applyBorder="1" applyAlignment="1">
      <alignment horizontal="left" wrapText="1"/>
      <protection/>
    </xf>
    <xf numFmtId="49" fontId="2" fillId="0" borderId="24" xfId="0" applyNumberFormat="1" applyFont="1" applyFill="1" applyBorder="1" applyAlignment="1">
      <alignment horizontal="left"/>
    </xf>
    <xf numFmtId="0" fontId="2" fillId="0" borderId="24" xfId="2192" applyFont="1" applyFill="1" applyBorder="1" applyAlignment="1">
      <alignment horizontal="center" wrapText="1"/>
      <protection/>
    </xf>
    <xf numFmtId="0" fontId="2" fillId="0" borderId="24" xfId="2140" applyFont="1" applyFill="1" applyBorder="1" applyAlignment="1">
      <alignment wrapText="1"/>
      <protection/>
    </xf>
    <xf numFmtId="0" fontId="2" fillId="0" borderId="24" xfId="2140" applyFont="1" applyFill="1" applyBorder="1" applyAlignment="1">
      <alignment vertical="center" wrapText="1"/>
      <protection/>
    </xf>
    <xf numFmtId="0" fontId="2" fillId="0" borderId="24" xfId="2133" applyFont="1" applyFill="1" applyBorder="1" applyAlignment="1">
      <alignment horizontal="center" wrapText="1"/>
      <protection/>
    </xf>
    <xf numFmtId="0" fontId="2" fillId="0" borderId="24" xfId="2133" applyFont="1" applyFill="1" applyBorder="1" applyAlignment="1">
      <alignment wrapText="1"/>
      <protection/>
    </xf>
    <xf numFmtId="0" fontId="2" fillId="0" borderId="24" xfId="2135" applyFont="1" applyFill="1" applyBorder="1" applyAlignment="1">
      <alignment wrapText="1"/>
      <protection/>
    </xf>
    <xf numFmtId="0" fontId="2" fillId="0" borderId="24" xfId="2150" applyFont="1" applyFill="1" applyBorder="1" applyAlignment="1">
      <alignment horizontal="left" wrapText="1"/>
      <protection/>
    </xf>
    <xf numFmtId="0" fontId="2" fillId="0" borderId="24" xfId="2143" applyFont="1" applyFill="1" applyBorder="1" applyAlignment="1">
      <alignment wrapText="1"/>
      <protection/>
    </xf>
    <xf numFmtId="0" fontId="22" fillId="0" borderId="24" xfId="0" applyFont="1" applyFill="1" applyBorder="1" applyAlignment="1">
      <alignment horizontal="center"/>
    </xf>
  </cellXfs>
  <cellStyles count="2667">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18" xfId="33"/>
    <cellStyle name="20% - Accent1 2 2" xfId="34"/>
    <cellStyle name="20% - Accent1 2 2 2" xfId="35"/>
    <cellStyle name="20% - Accent1 2 3" xfId="36"/>
    <cellStyle name="20% - Accent1 2 3 2" xfId="37"/>
    <cellStyle name="20% - Accent1 2 4" xfId="38"/>
    <cellStyle name="20% - Accent1 2 4 2" xfId="39"/>
    <cellStyle name="20% - Accent1 2 5" xfId="40"/>
    <cellStyle name="20% - Accent1 2 5 2" xfId="41"/>
    <cellStyle name="20% - Accent1 2 6" xfId="42"/>
    <cellStyle name="20% - Accent1 2 6 2" xfId="43"/>
    <cellStyle name="20% - Accent1 2 7" xfId="44"/>
    <cellStyle name="20% - Accent1 2 7 2" xfId="45"/>
    <cellStyle name="20% - Accent1 2 8" xfId="46"/>
    <cellStyle name="20% - Accent1 2 8 2" xfId="47"/>
    <cellStyle name="20% - Accent1 2 9" xfId="48"/>
    <cellStyle name="20% - Accent1 2 9 2" xfId="49"/>
    <cellStyle name="20% - Accent1 3 10" xfId="50"/>
    <cellStyle name="20% - Accent1 3 10 2" xfId="51"/>
    <cellStyle name="20% - Accent1 3 11" xfId="52"/>
    <cellStyle name="20% - Accent1 3 11 2" xfId="53"/>
    <cellStyle name="20% - Accent1 3 12" xfId="54"/>
    <cellStyle name="20% - Accent1 3 12 2" xfId="55"/>
    <cellStyle name="20% - Accent1 3 13" xfId="56"/>
    <cellStyle name="20% - Accent1 3 13 2" xfId="57"/>
    <cellStyle name="20% - Accent1 3 14" xfId="58"/>
    <cellStyle name="20% - Accent1 3 14 2" xfId="59"/>
    <cellStyle name="20% - Accent1 3 15" xfId="60"/>
    <cellStyle name="20% - Accent1 3 15 2" xfId="61"/>
    <cellStyle name="20% - Accent1 3 16" xfId="62"/>
    <cellStyle name="20% - Accent1 3 16 2" xfId="63"/>
    <cellStyle name="20% - Accent1 3 17" xfId="64"/>
    <cellStyle name="20% - Accent1 3 17 2" xfId="65"/>
    <cellStyle name="20% - Accent1 3 2" xfId="66"/>
    <cellStyle name="20% - Accent1 3 2 2" xfId="67"/>
    <cellStyle name="20% - Accent1 3 3" xfId="68"/>
    <cellStyle name="20% - Accent1 3 3 2" xfId="69"/>
    <cellStyle name="20% - Accent1 3 4" xfId="70"/>
    <cellStyle name="20% - Accent1 3 4 2" xfId="71"/>
    <cellStyle name="20% - Accent1 3 5" xfId="72"/>
    <cellStyle name="20% - Accent1 3 5 2" xfId="73"/>
    <cellStyle name="20% - Accent1 3 6" xfId="74"/>
    <cellStyle name="20% - Accent1 3 6 2" xfId="75"/>
    <cellStyle name="20% - Accent1 3 7" xfId="76"/>
    <cellStyle name="20% - Accent1 3 7 2" xfId="77"/>
    <cellStyle name="20% - Accent1 3 8" xfId="78"/>
    <cellStyle name="20% - Accent1 3 8 2" xfId="79"/>
    <cellStyle name="20% - Accent1 3 9" xfId="80"/>
    <cellStyle name="20% - Accent1 3 9 2" xfId="81"/>
    <cellStyle name="20% - Accent2" xfId="82"/>
    <cellStyle name="20% - Accent2 2" xfId="83"/>
    <cellStyle name="20% - Accent2 2 10" xfId="84"/>
    <cellStyle name="20% - Accent2 2 10 2" xfId="85"/>
    <cellStyle name="20% - Accent2 2 11" xfId="86"/>
    <cellStyle name="20% - Accent2 2 11 2" xfId="87"/>
    <cellStyle name="20% - Accent2 2 12" xfId="88"/>
    <cellStyle name="20% - Accent2 2 12 2" xfId="89"/>
    <cellStyle name="20% - Accent2 2 13" xfId="90"/>
    <cellStyle name="20% - Accent2 2 13 2" xfId="91"/>
    <cellStyle name="20% - Accent2 2 14" xfId="92"/>
    <cellStyle name="20% - Accent2 2 14 2" xfId="93"/>
    <cellStyle name="20% - Accent2 2 15" xfId="94"/>
    <cellStyle name="20% - Accent2 2 15 2" xfId="95"/>
    <cellStyle name="20% - Accent2 2 16" xfId="96"/>
    <cellStyle name="20% - Accent2 2 16 2" xfId="97"/>
    <cellStyle name="20% - Accent2 2 17" xfId="98"/>
    <cellStyle name="20% - Accent2 2 17 2" xfId="99"/>
    <cellStyle name="20% - Accent2 2 18" xfId="100"/>
    <cellStyle name="20% - Accent2 2 2" xfId="101"/>
    <cellStyle name="20% - Accent2 2 2 2" xfId="102"/>
    <cellStyle name="20% - Accent2 2 3" xfId="103"/>
    <cellStyle name="20% - Accent2 2 3 2" xfId="104"/>
    <cellStyle name="20% - Accent2 2 4" xfId="105"/>
    <cellStyle name="20% - Accent2 2 4 2" xfId="106"/>
    <cellStyle name="20% - Accent2 2 5" xfId="107"/>
    <cellStyle name="20% - Accent2 2 5 2" xfId="108"/>
    <cellStyle name="20% - Accent2 2 6" xfId="109"/>
    <cellStyle name="20% - Accent2 2 6 2" xfId="110"/>
    <cellStyle name="20% - Accent2 2 7" xfId="111"/>
    <cellStyle name="20% - Accent2 2 7 2" xfId="112"/>
    <cellStyle name="20% - Accent2 2 8" xfId="113"/>
    <cellStyle name="20% - Accent2 2 8 2" xfId="114"/>
    <cellStyle name="20% - Accent2 2 9" xfId="115"/>
    <cellStyle name="20% - Accent2 2 9 2" xfId="116"/>
    <cellStyle name="20% - Accent2 3 10" xfId="117"/>
    <cellStyle name="20% - Accent2 3 10 2" xfId="118"/>
    <cellStyle name="20% - Accent2 3 11" xfId="119"/>
    <cellStyle name="20% - Accent2 3 11 2" xfId="120"/>
    <cellStyle name="20% - Accent2 3 12" xfId="121"/>
    <cellStyle name="20% - Accent2 3 12 2" xfId="122"/>
    <cellStyle name="20% - Accent2 3 13" xfId="123"/>
    <cellStyle name="20% - Accent2 3 13 2" xfId="124"/>
    <cellStyle name="20% - Accent2 3 14" xfId="125"/>
    <cellStyle name="20% - Accent2 3 14 2" xfId="126"/>
    <cellStyle name="20% - Accent2 3 15" xfId="127"/>
    <cellStyle name="20% - Accent2 3 15 2" xfId="128"/>
    <cellStyle name="20% - Accent2 3 16" xfId="129"/>
    <cellStyle name="20% - Accent2 3 16 2" xfId="130"/>
    <cellStyle name="20% - Accent2 3 17" xfId="131"/>
    <cellStyle name="20% - Accent2 3 17 2" xfId="132"/>
    <cellStyle name="20% - Accent2 3 2" xfId="133"/>
    <cellStyle name="20% - Accent2 3 2 2" xfId="134"/>
    <cellStyle name="20% - Accent2 3 3" xfId="135"/>
    <cellStyle name="20% - Accent2 3 3 2" xfId="136"/>
    <cellStyle name="20% - Accent2 3 4" xfId="137"/>
    <cellStyle name="20% - Accent2 3 4 2" xfId="138"/>
    <cellStyle name="20% - Accent2 3 5" xfId="139"/>
    <cellStyle name="20% - Accent2 3 5 2" xfId="140"/>
    <cellStyle name="20% - Accent2 3 6" xfId="141"/>
    <cellStyle name="20% - Accent2 3 6 2" xfId="142"/>
    <cellStyle name="20% - Accent2 3 7" xfId="143"/>
    <cellStyle name="20% - Accent2 3 7 2" xfId="144"/>
    <cellStyle name="20% - Accent2 3 8" xfId="145"/>
    <cellStyle name="20% - Accent2 3 8 2" xfId="146"/>
    <cellStyle name="20% - Accent2 3 9" xfId="147"/>
    <cellStyle name="20% - Accent2 3 9 2" xfId="148"/>
    <cellStyle name="20% - Accent3" xfId="149"/>
    <cellStyle name="20% - Accent3 2" xfId="150"/>
    <cellStyle name="20% - Accent3 2 10" xfId="151"/>
    <cellStyle name="20% - Accent3 2 10 2" xfId="152"/>
    <cellStyle name="20% - Accent3 2 11" xfId="153"/>
    <cellStyle name="20% - Accent3 2 11 2" xfId="154"/>
    <cellStyle name="20% - Accent3 2 12" xfId="155"/>
    <cellStyle name="20% - Accent3 2 12 2" xfId="156"/>
    <cellStyle name="20% - Accent3 2 13" xfId="157"/>
    <cellStyle name="20% - Accent3 2 13 2" xfId="158"/>
    <cellStyle name="20% - Accent3 2 14" xfId="159"/>
    <cellStyle name="20% - Accent3 2 14 2" xfId="160"/>
    <cellStyle name="20% - Accent3 2 15" xfId="161"/>
    <cellStyle name="20% - Accent3 2 15 2" xfId="162"/>
    <cellStyle name="20% - Accent3 2 16" xfId="163"/>
    <cellStyle name="20% - Accent3 2 16 2" xfId="164"/>
    <cellStyle name="20% - Accent3 2 17" xfId="165"/>
    <cellStyle name="20% - Accent3 2 17 2" xfId="166"/>
    <cellStyle name="20% - Accent3 2 18" xfId="167"/>
    <cellStyle name="20% - Accent3 2 2" xfId="168"/>
    <cellStyle name="20% - Accent3 2 2 2" xfId="169"/>
    <cellStyle name="20% - Accent3 2 3" xfId="170"/>
    <cellStyle name="20% - Accent3 2 3 2" xfId="171"/>
    <cellStyle name="20% - Accent3 2 4" xfId="172"/>
    <cellStyle name="20% - Accent3 2 4 2" xfId="173"/>
    <cellStyle name="20% - Accent3 2 5" xfId="174"/>
    <cellStyle name="20% - Accent3 2 5 2" xfId="175"/>
    <cellStyle name="20% - Accent3 2 6" xfId="176"/>
    <cellStyle name="20% - Accent3 2 6 2" xfId="177"/>
    <cellStyle name="20% - Accent3 2 7" xfId="178"/>
    <cellStyle name="20% - Accent3 2 7 2" xfId="179"/>
    <cellStyle name="20% - Accent3 2 8" xfId="180"/>
    <cellStyle name="20% - Accent3 2 8 2" xfId="181"/>
    <cellStyle name="20% - Accent3 2 9" xfId="182"/>
    <cellStyle name="20% - Accent3 2 9 2" xfId="183"/>
    <cellStyle name="20% - Accent3 3 10" xfId="184"/>
    <cellStyle name="20% - Accent3 3 10 2" xfId="185"/>
    <cellStyle name="20% - Accent3 3 11" xfId="186"/>
    <cellStyle name="20% - Accent3 3 11 2" xfId="187"/>
    <cellStyle name="20% - Accent3 3 12" xfId="188"/>
    <cellStyle name="20% - Accent3 3 12 2" xfId="189"/>
    <cellStyle name="20% - Accent3 3 13" xfId="190"/>
    <cellStyle name="20% - Accent3 3 13 2" xfId="191"/>
    <cellStyle name="20% - Accent3 3 14" xfId="192"/>
    <cellStyle name="20% - Accent3 3 14 2" xfId="193"/>
    <cellStyle name="20% - Accent3 3 15" xfId="194"/>
    <cellStyle name="20% - Accent3 3 15 2" xfId="195"/>
    <cellStyle name="20% - Accent3 3 16" xfId="196"/>
    <cellStyle name="20% - Accent3 3 16 2" xfId="197"/>
    <cellStyle name="20% - Accent3 3 17" xfId="198"/>
    <cellStyle name="20% - Accent3 3 17 2" xfId="199"/>
    <cellStyle name="20% - Accent3 3 2" xfId="200"/>
    <cellStyle name="20% - Accent3 3 2 2" xfId="201"/>
    <cellStyle name="20% - Accent3 3 3" xfId="202"/>
    <cellStyle name="20% - Accent3 3 3 2" xfId="203"/>
    <cellStyle name="20% - Accent3 3 4" xfId="204"/>
    <cellStyle name="20% - Accent3 3 4 2" xfId="205"/>
    <cellStyle name="20% - Accent3 3 5" xfId="206"/>
    <cellStyle name="20% - Accent3 3 5 2" xfId="207"/>
    <cellStyle name="20% - Accent3 3 6" xfId="208"/>
    <cellStyle name="20% - Accent3 3 6 2" xfId="209"/>
    <cellStyle name="20% - Accent3 3 7" xfId="210"/>
    <cellStyle name="20% - Accent3 3 7 2" xfId="211"/>
    <cellStyle name="20% - Accent3 3 8" xfId="212"/>
    <cellStyle name="20% - Accent3 3 8 2" xfId="213"/>
    <cellStyle name="20% - Accent3 3 9" xfId="214"/>
    <cellStyle name="20% - Accent3 3 9 2" xfId="215"/>
    <cellStyle name="20% - Accent4" xfId="216"/>
    <cellStyle name="20% - Accent4 2" xfId="217"/>
    <cellStyle name="20% - Accent4 2 10" xfId="218"/>
    <cellStyle name="20% - Accent4 2 10 2" xfId="219"/>
    <cellStyle name="20% - Accent4 2 11" xfId="220"/>
    <cellStyle name="20% - Accent4 2 11 2" xfId="221"/>
    <cellStyle name="20% - Accent4 2 12" xfId="222"/>
    <cellStyle name="20% - Accent4 2 12 2" xfId="223"/>
    <cellStyle name="20% - Accent4 2 13" xfId="224"/>
    <cellStyle name="20% - Accent4 2 13 2" xfId="225"/>
    <cellStyle name="20% - Accent4 2 14" xfId="226"/>
    <cellStyle name="20% - Accent4 2 14 2" xfId="227"/>
    <cellStyle name="20% - Accent4 2 15" xfId="228"/>
    <cellStyle name="20% - Accent4 2 15 2" xfId="229"/>
    <cellStyle name="20% - Accent4 2 16" xfId="230"/>
    <cellStyle name="20% - Accent4 2 16 2" xfId="231"/>
    <cellStyle name="20% - Accent4 2 17" xfId="232"/>
    <cellStyle name="20% - Accent4 2 17 2" xfId="233"/>
    <cellStyle name="20% - Accent4 2 18" xfId="234"/>
    <cellStyle name="20% - Accent4 2 2" xfId="235"/>
    <cellStyle name="20% - Accent4 2 2 2" xfId="236"/>
    <cellStyle name="20% - Accent4 2 3" xfId="237"/>
    <cellStyle name="20% - Accent4 2 3 2" xfId="238"/>
    <cellStyle name="20% - Accent4 2 4" xfId="239"/>
    <cellStyle name="20% - Accent4 2 4 2" xfId="240"/>
    <cellStyle name="20% - Accent4 2 5" xfId="241"/>
    <cellStyle name="20% - Accent4 2 5 2" xfId="242"/>
    <cellStyle name="20% - Accent4 2 6" xfId="243"/>
    <cellStyle name="20% - Accent4 2 6 2" xfId="244"/>
    <cellStyle name="20% - Accent4 2 7" xfId="245"/>
    <cellStyle name="20% - Accent4 2 7 2" xfId="246"/>
    <cellStyle name="20% - Accent4 2 8" xfId="247"/>
    <cellStyle name="20% - Accent4 2 8 2" xfId="248"/>
    <cellStyle name="20% - Accent4 2 9" xfId="249"/>
    <cellStyle name="20% - Accent4 2 9 2" xfId="250"/>
    <cellStyle name="20% - Accent4 3 10" xfId="251"/>
    <cellStyle name="20% - Accent4 3 10 2" xfId="252"/>
    <cellStyle name="20% - Accent4 3 11" xfId="253"/>
    <cellStyle name="20% - Accent4 3 11 2" xfId="254"/>
    <cellStyle name="20% - Accent4 3 12" xfId="255"/>
    <cellStyle name="20% - Accent4 3 12 2" xfId="256"/>
    <cellStyle name="20% - Accent4 3 13" xfId="257"/>
    <cellStyle name="20% - Accent4 3 13 2" xfId="258"/>
    <cellStyle name="20% - Accent4 3 14" xfId="259"/>
    <cellStyle name="20% - Accent4 3 14 2" xfId="260"/>
    <cellStyle name="20% - Accent4 3 15" xfId="261"/>
    <cellStyle name="20% - Accent4 3 15 2" xfId="262"/>
    <cellStyle name="20% - Accent4 3 16" xfId="263"/>
    <cellStyle name="20% - Accent4 3 16 2" xfId="264"/>
    <cellStyle name="20% - Accent4 3 17" xfId="265"/>
    <cellStyle name="20% - Accent4 3 17 2" xfId="266"/>
    <cellStyle name="20% - Accent4 3 2" xfId="267"/>
    <cellStyle name="20% - Accent4 3 2 2" xfId="268"/>
    <cellStyle name="20% - Accent4 3 3" xfId="269"/>
    <cellStyle name="20% - Accent4 3 3 2" xfId="270"/>
    <cellStyle name="20% - Accent4 3 4" xfId="271"/>
    <cellStyle name="20% - Accent4 3 4 2" xfId="272"/>
    <cellStyle name="20% - Accent4 3 5" xfId="273"/>
    <cellStyle name="20% - Accent4 3 5 2" xfId="274"/>
    <cellStyle name="20% - Accent4 3 6" xfId="275"/>
    <cellStyle name="20% - Accent4 3 6 2" xfId="276"/>
    <cellStyle name="20% - Accent4 3 7" xfId="277"/>
    <cellStyle name="20% - Accent4 3 7 2" xfId="278"/>
    <cellStyle name="20% - Accent4 3 8" xfId="279"/>
    <cellStyle name="20% - Accent4 3 8 2" xfId="280"/>
    <cellStyle name="20% - Accent4 3 9" xfId="281"/>
    <cellStyle name="20% - Accent4 3 9 2" xfId="282"/>
    <cellStyle name="20% - Accent5" xfId="283"/>
    <cellStyle name="20% - Accent5 2" xfId="284"/>
    <cellStyle name="20% - Accent5 2 10" xfId="285"/>
    <cellStyle name="20% - Accent5 2 10 2" xfId="286"/>
    <cellStyle name="20% - Accent5 2 11" xfId="287"/>
    <cellStyle name="20% - Accent5 2 11 2" xfId="288"/>
    <cellStyle name="20% - Accent5 2 12" xfId="289"/>
    <cellStyle name="20% - Accent5 2 12 2" xfId="290"/>
    <cellStyle name="20% - Accent5 2 13" xfId="291"/>
    <cellStyle name="20% - Accent5 2 13 2" xfId="292"/>
    <cellStyle name="20% - Accent5 2 14" xfId="293"/>
    <cellStyle name="20% - Accent5 2 14 2" xfId="294"/>
    <cellStyle name="20% - Accent5 2 15" xfId="295"/>
    <cellStyle name="20% - Accent5 2 15 2" xfId="296"/>
    <cellStyle name="20% - Accent5 2 16" xfId="297"/>
    <cellStyle name="20% - Accent5 2 16 2" xfId="298"/>
    <cellStyle name="20% - Accent5 2 17" xfId="299"/>
    <cellStyle name="20% - Accent5 2 17 2" xfId="300"/>
    <cellStyle name="20% - Accent5 2 18" xfId="301"/>
    <cellStyle name="20% - Accent5 2 2" xfId="302"/>
    <cellStyle name="20% - Accent5 2 2 2" xfId="303"/>
    <cellStyle name="20% - Accent5 2 3" xfId="304"/>
    <cellStyle name="20% - Accent5 2 3 2" xfId="305"/>
    <cellStyle name="20% - Accent5 2 4" xfId="306"/>
    <cellStyle name="20% - Accent5 2 4 2" xfId="307"/>
    <cellStyle name="20% - Accent5 2 5" xfId="308"/>
    <cellStyle name="20% - Accent5 2 5 2" xfId="309"/>
    <cellStyle name="20% - Accent5 2 6" xfId="310"/>
    <cellStyle name="20% - Accent5 2 6 2" xfId="311"/>
    <cellStyle name="20% - Accent5 2 7" xfId="312"/>
    <cellStyle name="20% - Accent5 2 7 2" xfId="313"/>
    <cellStyle name="20% - Accent5 2 8" xfId="314"/>
    <cellStyle name="20% - Accent5 2 8 2" xfId="315"/>
    <cellStyle name="20% - Accent5 2 9" xfId="316"/>
    <cellStyle name="20% - Accent5 2 9 2" xfId="317"/>
    <cellStyle name="20% - Accent5 3 10" xfId="318"/>
    <cellStyle name="20% - Accent5 3 10 2" xfId="319"/>
    <cellStyle name="20% - Accent5 3 11" xfId="320"/>
    <cellStyle name="20% - Accent5 3 11 2" xfId="321"/>
    <cellStyle name="20% - Accent5 3 12" xfId="322"/>
    <cellStyle name="20% - Accent5 3 12 2" xfId="323"/>
    <cellStyle name="20% - Accent5 3 13" xfId="324"/>
    <cellStyle name="20% - Accent5 3 13 2" xfId="325"/>
    <cellStyle name="20% - Accent5 3 14" xfId="326"/>
    <cellStyle name="20% - Accent5 3 14 2" xfId="327"/>
    <cellStyle name="20% - Accent5 3 15" xfId="328"/>
    <cellStyle name="20% - Accent5 3 15 2" xfId="329"/>
    <cellStyle name="20% - Accent5 3 16" xfId="330"/>
    <cellStyle name="20% - Accent5 3 16 2" xfId="331"/>
    <cellStyle name="20% - Accent5 3 17" xfId="332"/>
    <cellStyle name="20% - Accent5 3 17 2" xfId="333"/>
    <cellStyle name="20% - Accent5 3 2" xfId="334"/>
    <cellStyle name="20% - Accent5 3 2 2" xfId="335"/>
    <cellStyle name="20% - Accent5 3 3" xfId="336"/>
    <cellStyle name="20% - Accent5 3 3 2" xfId="337"/>
    <cellStyle name="20% - Accent5 3 4" xfId="338"/>
    <cellStyle name="20% - Accent5 3 4 2" xfId="339"/>
    <cellStyle name="20% - Accent5 3 5" xfId="340"/>
    <cellStyle name="20% - Accent5 3 5 2" xfId="341"/>
    <cellStyle name="20% - Accent5 3 6" xfId="342"/>
    <cellStyle name="20% - Accent5 3 6 2" xfId="343"/>
    <cellStyle name="20% - Accent5 3 7" xfId="344"/>
    <cellStyle name="20% - Accent5 3 7 2" xfId="345"/>
    <cellStyle name="20% - Accent5 3 8" xfId="346"/>
    <cellStyle name="20% - Accent5 3 8 2" xfId="347"/>
    <cellStyle name="20% - Accent5 3 9" xfId="348"/>
    <cellStyle name="20% - Accent5 3 9 2" xfId="349"/>
    <cellStyle name="20% - Accent6" xfId="350"/>
    <cellStyle name="20% - Accent6 2" xfId="351"/>
    <cellStyle name="20% - Accent6 2 10" xfId="352"/>
    <cellStyle name="20% - Accent6 2 10 2" xfId="353"/>
    <cellStyle name="20% - Accent6 2 11" xfId="354"/>
    <cellStyle name="20% - Accent6 2 11 2" xfId="355"/>
    <cellStyle name="20% - Accent6 2 12" xfId="356"/>
    <cellStyle name="20% - Accent6 2 12 2" xfId="357"/>
    <cellStyle name="20% - Accent6 2 13" xfId="358"/>
    <cellStyle name="20% - Accent6 2 13 2" xfId="359"/>
    <cellStyle name="20% - Accent6 2 14" xfId="360"/>
    <cellStyle name="20% - Accent6 2 14 2" xfId="361"/>
    <cellStyle name="20% - Accent6 2 15" xfId="362"/>
    <cellStyle name="20% - Accent6 2 15 2" xfId="363"/>
    <cellStyle name="20% - Accent6 2 16" xfId="364"/>
    <cellStyle name="20% - Accent6 2 16 2" xfId="365"/>
    <cellStyle name="20% - Accent6 2 17" xfId="366"/>
    <cellStyle name="20% - Accent6 2 17 2" xfId="367"/>
    <cellStyle name="20% - Accent6 2 18" xfId="368"/>
    <cellStyle name="20% - Accent6 2 2" xfId="369"/>
    <cellStyle name="20% - Accent6 2 2 2" xfId="370"/>
    <cellStyle name="20% - Accent6 2 3" xfId="371"/>
    <cellStyle name="20% - Accent6 2 3 2" xfId="372"/>
    <cellStyle name="20% - Accent6 2 4" xfId="373"/>
    <cellStyle name="20% - Accent6 2 4 2" xfId="374"/>
    <cellStyle name="20% - Accent6 2 5" xfId="375"/>
    <cellStyle name="20% - Accent6 2 5 2" xfId="376"/>
    <cellStyle name="20% - Accent6 2 6" xfId="377"/>
    <cellStyle name="20% - Accent6 2 6 2" xfId="378"/>
    <cellStyle name="20% - Accent6 2 7" xfId="379"/>
    <cellStyle name="20% - Accent6 2 7 2" xfId="380"/>
    <cellStyle name="20% - Accent6 2 8" xfId="381"/>
    <cellStyle name="20% - Accent6 2 8 2" xfId="382"/>
    <cellStyle name="20% - Accent6 2 9" xfId="383"/>
    <cellStyle name="20% - Accent6 2 9 2" xfId="384"/>
    <cellStyle name="20% - Accent6 3 10" xfId="385"/>
    <cellStyle name="20% - Accent6 3 10 2" xfId="386"/>
    <cellStyle name="20% - Accent6 3 11" xfId="387"/>
    <cellStyle name="20% - Accent6 3 11 2" xfId="388"/>
    <cellStyle name="20% - Accent6 3 12" xfId="389"/>
    <cellStyle name="20% - Accent6 3 12 2" xfId="390"/>
    <cellStyle name="20% - Accent6 3 13" xfId="391"/>
    <cellStyle name="20% - Accent6 3 13 2" xfId="392"/>
    <cellStyle name="20% - Accent6 3 14" xfId="393"/>
    <cellStyle name="20% - Accent6 3 14 2" xfId="394"/>
    <cellStyle name="20% - Accent6 3 15" xfId="395"/>
    <cellStyle name="20% - Accent6 3 15 2" xfId="396"/>
    <cellStyle name="20% - Accent6 3 16" xfId="397"/>
    <cellStyle name="20% - Accent6 3 16 2" xfId="398"/>
    <cellStyle name="20% - Accent6 3 17" xfId="399"/>
    <cellStyle name="20% - Accent6 3 17 2" xfId="400"/>
    <cellStyle name="20% - Accent6 3 2" xfId="401"/>
    <cellStyle name="20% - Accent6 3 2 2" xfId="402"/>
    <cellStyle name="20% - Accent6 3 3" xfId="403"/>
    <cellStyle name="20% - Accent6 3 3 2" xfId="404"/>
    <cellStyle name="20% - Accent6 3 4" xfId="405"/>
    <cellStyle name="20% - Accent6 3 4 2" xfId="406"/>
    <cellStyle name="20% - Accent6 3 5" xfId="407"/>
    <cellStyle name="20% - Accent6 3 5 2" xfId="408"/>
    <cellStyle name="20% - Accent6 3 6" xfId="409"/>
    <cellStyle name="20% - Accent6 3 6 2" xfId="410"/>
    <cellStyle name="20% - Accent6 3 7" xfId="411"/>
    <cellStyle name="20% - Accent6 3 7 2" xfId="412"/>
    <cellStyle name="20% - Accent6 3 8" xfId="413"/>
    <cellStyle name="20% - Accent6 3 8 2" xfId="414"/>
    <cellStyle name="20% - Accent6 3 9" xfId="415"/>
    <cellStyle name="20% - Accent6 3 9 2" xfId="416"/>
    <cellStyle name="20% - Colore 1" xfId="417"/>
    <cellStyle name="20% - Colore 1 10" xfId="418"/>
    <cellStyle name="20% - Colore 1 10 2" xfId="419"/>
    <cellStyle name="20% - Colore 1 10 3" xfId="420"/>
    <cellStyle name="20% - Colore 1 11" xfId="421"/>
    <cellStyle name="20% - Colore 1 11 2" xfId="422"/>
    <cellStyle name="20% - Colore 1 11 3" xfId="423"/>
    <cellStyle name="20% - Colore 1 12" xfId="424"/>
    <cellStyle name="20% - Colore 1 12 2" xfId="425"/>
    <cellStyle name="20% - Colore 1 12 3" xfId="426"/>
    <cellStyle name="20% - Colore 1 13" xfId="427"/>
    <cellStyle name="20% - Colore 1 13 2" xfId="428"/>
    <cellStyle name="20% - Colore 1 13 3" xfId="429"/>
    <cellStyle name="20% - Colore 1 14" xfId="430"/>
    <cellStyle name="20% - Colore 1 14 2" xfId="431"/>
    <cellStyle name="20% - Colore 1 14 3" xfId="432"/>
    <cellStyle name="20% - Colore 1 15" xfId="433"/>
    <cellStyle name="20% - Colore 1 15 2" xfId="434"/>
    <cellStyle name="20% - Colore 1 15 3" xfId="435"/>
    <cellStyle name="20% - Colore 1 16" xfId="436"/>
    <cellStyle name="20% - Colore 1 16 2" xfId="437"/>
    <cellStyle name="20% - Colore 1 17" xfId="438"/>
    <cellStyle name="20% - Colore 1 18" xfId="439"/>
    <cellStyle name="20% - Colore 1 19" xfId="440"/>
    <cellStyle name="20% - Colore 1 2" xfId="441"/>
    <cellStyle name="20% - Colore 1 2 2" xfId="442"/>
    <cellStyle name="20% - Colore 1 2 3" xfId="443"/>
    <cellStyle name="20% - Colore 1 3" xfId="444"/>
    <cellStyle name="20% - Colore 1 3 2" xfId="445"/>
    <cellStyle name="20% - Colore 1 3 3" xfId="446"/>
    <cellStyle name="20% - Colore 1 4" xfId="447"/>
    <cellStyle name="20% - Colore 1 4 2" xfId="448"/>
    <cellStyle name="20% - Colore 1 4 3" xfId="449"/>
    <cellStyle name="20% - Colore 1 5" xfId="450"/>
    <cellStyle name="20% - Colore 1 5 2" xfId="451"/>
    <cellStyle name="20% - Colore 1 5 3" xfId="452"/>
    <cellStyle name="20% - Colore 1 6" xfId="453"/>
    <cellStyle name="20% - Colore 1 6 2" xfId="454"/>
    <cellStyle name="20% - Colore 1 6 3" xfId="455"/>
    <cellStyle name="20% - Colore 1 7" xfId="456"/>
    <cellStyle name="20% - Colore 1 7 2" xfId="457"/>
    <cellStyle name="20% - Colore 1 7 3" xfId="458"/>
    <cellStyle name="20% - Colore 1 8" xfId="459"/>
    <cellStyle name="20% - Colore 1 8 2" xfId="460"/>
    <cellStyle name="20% - Colore 1 8 3" xfId="461"/>
    <cellStyle name="20% - Colore 1 9" xfId="462"/>
    <cellStyle name="20% - Colore 1 9 2" xfId="463"/>
    <cellStyle name="20% - Colore 1 9 3" xfId="464"/>
    <cellStyle name="20% - Colore 2" xfId="465"/>
    <cellStyle name="20% - Colore 2 10" xfId="466"/>
    <cellStyle name="20% - Colore 2 10 2" xfId="467"/>
    <cellStyle name="20% - Colore 2 10 3" xfId="468"/>
    <cellStyle name="20% - Colore 2 11" xfId="469"/>
    <cellStyle name="20% - Colore 2 11 2" xfId="470"/>
    <cellStyle name="20% - Colore 2 11 3" xfId="471"/>
    <cellStyle name="20% - Colore 2 12" xfId="472"/>
    <cellStyle name="20% - Colore 2 12 2" xfId="473"/>
    <cellStyle name="20% - Colore 2 12 3" xfId="474"/>
    <cellStyle name="20% - Colore 2 13" xfId="475"/>
    <cellStyle name="20% - Colore 2 13 2" xfId="476"/>
    <cellStyle name="20% - Colore 2 13 3" xfId="477"/>
    <cellStyle name="20% - Colore 2 14" xfId="478"/>
    <cellStyle name="20% - Colore 2 14 2" xfId="479"/>
    <cellStyle name="20% - Colore 2 14 3" xfId="480"/>
    <cellStyle name="20% - Colore 2 15" xfId="481"/>
    <cellStyle name="20% - Colore 2 15 2" xfId="482"/>
    <cellStyle name="20% - Colore 2 15 3" xfId="483"/>
    <cellStyle name="20% - Colore 2 16" xfId="484"/>
    <cellStyle name="20% - Colore 2 16 2" xfId="485"/>
    <cellStyle name="20% - Colore 2 17" xfId="486"/>
    <cellStyle name="20% - Colore 2 18" xfId="487"/>
    <cellStyle name="20% - Colore 2 19" xfId="488"/>
    <cellStyle name="20% - Colore 2 2" xfId="489"/>
    <cellStyle name="20% - Colore 2 2 2" xfId="490"/>
    <cellStyle name="20% - Colore 2 2 3" xfId="491"/>
    <cellStyle name="20% - Colore 2 3" xfId="492"/>
    <cellStyle name="20% - Colore 2 3 2" xfId="493"/>
    <cellStyle name="20% - Colore 2 3 3" xfId="494"/>
    <cellStyle name="20% - Colore 2 4" xfId="495"/>
    <cellStyle name="20% - Colore 2 4 2" xfId="496"/>
    <cellStyle name="20% - Colore 2 4 3" xfId="497"/>
    <cellStyle name="20% - Colore 2 5" xfId="498"/>
    <cellStyle name="20% - Colore 2 5 2" xfId="499"/>
    <cellStyle name="20% - Colore 2 5 3" xfId="500"/>
    <cellStyle name="20% - Colore 2 6" xfId="501"/>
    <cellStyle name="20% - Colore 2 6 2" xfId="502"/>
    <cellStyle name="20% - Colore 2 6 3" xfId="503"/>
    <cellStyle name="20% - Colore 2 7" xfId="504"/>
    <cellStyle name="20% - Colore 2 7 2" xfId="505"/>
    <cellStyle name="20% - Colore 2 7 3" xfId="506"/>
    <cellStyle name="20% - Colore 2 8" xfId="507"/>
    <cellStyle name="20% - Colore 2 8 2" xfId="508"/>
    <cellStyle name="20% - Colore 2 8 3" xfId="509"/>
    <cellStyle name="20% - Colore 2 9" xfId="510"/>
    <cellStyle name="20% - Colore 2 9 2" xfId="511"/>
    <cellStyle name="20% - Colore 2 9 3" xfId="512"/>
    <cellStyle name="20% - Colore 3" xfId="513"/>
    <cellStyle name="20% - Colore 3 10" xfId="514"/>
    <cellStyle name="20% - Colore 3 10 2" xfId="515"/>
    <cellStyle name="20% - Colore 3 10 3" xfId="516"/>
    <cellStyle name="20% - Colore 3 11" xfId="517"/>
    <cellStyle name="20% - Colore 3 11 2" xfId="518"/>
    <cellStyle name="20% - Colore 3 11 3" xfId="519"/>
    <cellStyle name="20% - Colore 3 12" xfId="520"/>
    <cellStyle name="20% - Colore 3 12 2" xfId="521"/>
    <cellStyle name="20% - Colore 3 12 3" xfId="522"/>
    <cellStyle name="20% - Colore 3 13" xfId="523"/>
    <cellStyle name="20% - Colore 3 13 2" xfId="524"/>
    <cellStyle name="20% - Colore 3 13 3" xfId="525"/>
    <cellStyle name="20% - Colore 3 14" xfId="526"/>
    <cellStyle name="20% - Colore 3 14 2" xfId="527"/>
    <cellStyle name="20% - Colore 3 14 3" xfId="528"/>
    <cellStyle name="20% - Colore 3 15" xfId="529"/>
    <cellStyle name="20% - Colore 3 15 2" xfId="530"/>
    <cellStyle name="20% - Colore 3 15 3" xfId="531"/>
    <cellStyle name="20% - Colore 3 16" xfId="532"/>
    <cellStyle name="20% - Colore 3 16 2" xfId="533"/>
    <cellStyle name="20% - Colore 3 17" xfId="534"/>
    <cellStyle name="20% - Colore 3 18" xfId="535"/>
    <cellStyle name="20% - Colore 3 19" xfId="536"/>
    <cellStyle name="20% - Colore 3 2" xfId="537"/>
    <cellStyle name="20% - Colore 3 2 2" xfId="538"/>
    <cellStyle name="20% - Colore 3 2 3" xfId="539"/>
    <cellStyle name="20% - Colore 3 3" xfId="540"/>
    <cellStyle name="20% - Colore 3 3 2" xfId="541"/>
    <cellStyle name="20% - Colore 3 3 3" xfId="542"/>
    <cellStyle name="20% - Colore 3 4" xfId="543"/>
    <cellStyle name="20% - Colore 3 4 2" xfId="544"/>
    <cellStyle name="20% - Colore 3 4 3" xfId="545"/>
    <cellStyle name="20% - Colore 3 5" xfId="546"/>
    <cellStyle name="20% - Colore 3 5 2" xfId="547"/>
    <cellStyle name="20% - Colore 3 5 3" xfId="548"/>
    <cellStyle name="20% - Colore 3 6" xfId="549"/>
    <cellStyle name="20% - Colore 3 6 2" xfId="550"/>
    <cellStyle name="20% - Colore 3 6 3" xfId="551"/>
    <cellStyle name="20% - Colore 3 7" xfId="552"/>
    <cellStyle name="20% - Colore 3 7 2" xfId="553"/>
    <cellStyle name="20% - Colore 3 7 3" xfId="554"/>
    <cellStyle name="20% - Colore 3 8" xfId="555"/>
    <cellStyle name="20% - Colore 3 8 2" xfId="556"/>
    <cellStyle name="20% - Colore 3 8 3" xfId="557"/>
    <cellStyle name="20% - Colore 3 9" xfId="558"/>
    <cellStyle name="20% - Colore 3 9 2" xfId="559"/>
    <cellStyle name="20% - Colore 3 9 3" xfId="560"/>
    <cellStyle name="20% - Colore 4" xfId="561"/>
    <cellStyle name="20% - Colore 4 10" xfId="562"/>
    <cellStyle name="20% - Colore 4 10 2" xfId="563"/>
    <cellStyle name="20% - Colore 4 10 3" xfId="564"/>
    <cellStyle name="20% - Colore 4 11" xfId="565"/>
    <cellStyle name="20% - Colore 4 11 2" xfId="566"/>
    <cellStyle name="20% - Colore 4 11 3" xfId="567"/>
    <cellStyle name="20% - Colore 4 12" xfId="568"/>
    <cellStyle name="20% - Colore 4 12 2" xfId="569"/>
    <cellStyle name="20% - Colore 4 12 3" xfId="570"/>
    <cellStyle name="20% - Colore 4 13" xfId="571"/>
    <cellStyle name="20% - Colore 4 13 2" xfId="572"/>
    <cellStyle name="20% - Colore 4 13 3" xfId="573"/>
    <cellStyle name="20% - Colore 4 14" xfId="574"/>
    <cellStyle name="20% - Colore 4 14 2" xfId="575"/>
    <cellStyle name="20% - Colore 4 14 3" xfId="576"/>
    <cellStyle name="20% - Colore 4 15" xfId="577"/>
    <cellStyle name="20% - Colore 4 15 2" xfId="578"/>
    <cellStyle name="20% - Colore 4 15 3" xfId="579"/>
    <cellStyle name="20% - Colore 4 16" xfId="580"/>
    <cellStyle name="20% - Colore 4 16 2" xfId="581"/>
    <cellStyle name="20% - Colore 4 17" xfId="582"/>
    <cellStyle name="20% - Colore 4 18" xfId="583"/>
    <cellStyle name="20% - Colore 4 19" xfId="584"/>
    <cellStyle name="20% - Colore 4 2" xfId="585"/>
    <cellStyle name="20% - Colore 4 2 2" xfId="586"/>
    <cellStyle name="20% - Colore 4 2 3" xfId="587"/>
    <cellStyle name="20% - Colore 4 3" xfId="588"/>
    <cellStyle name="20% - Colore 4 3 2" xfId="589"/>
    <cellStyle name="20% - Colore 4 3 3" xfId="590"/>
    <cellStyle name="20% - Colore 4 4" xfId="591"/>
    <cellStyle name="20% - Colore 4 4 2" xfId="592"/>
    <cellStyle name="20% - Colore 4 4 3" xfId="593"/>
    <cellStyle name="20% - Colore 4 5" xfId="594"/>
    <cellStyle name="20% - Colore 4 5 2" xfId="595"/>
    <cellStyle name="20% - Colore 4 5 3" xfId="596"/>
    <cellStyle name="20% - Colore 4 6" xfId="597"/>
    <cellStyle name="20% - Colore 4 6 2" xfId="598"/>
    <cellStyle name="20% - Colore 4 6 3" xfId="599"/>
    <cellStyle name="20% - Colore 4 7" xfId="600"/>
    <cellStyle name="20% - Colore 4 7 2" xfId="601"/>
    <cellStyle name="20% - Colore 4 7 3" xfId="602"/>
    <cellStyle name="20% - Colore 4 8" xfId="603"/>
    <cellStyle name="20% - Colore 4 8 2" xfId="604"/>
    <cellStyle name="20% - Colore 4 8 3" xfId="605"/>
    <cellStyle name="20% - Colore 4 9" xfId="606"/>
    <cellStyle name="20% - Colore 4 9 2" xfId="607"/>
    <cellStyle name="20% - Colore 4 9 3" xfId="608"/>
    <cellStyle name="20% - Colore 5" xfId="609"/>
    <cellStyle name="20% - Colore 5 2" xfId="610"/>
    <cellStyle name="20% - Colore 5 2 2" xfId="611"/>
    <cellStyle name="20% - Colore 5 2 3" xfId="612"/>
    <cellStyle name="20% - Colore 5 3" xfId="613"/>
    <cellStyle name="20% - Colore 5 3 2" xfId="614"/>
    <cellStyle name="20% - Colore 5 3 3" xfId="615"/>
    <cellStyle name="20% - Colore 5 4" xfId="616"/>
    <cellStyle name="20% - Colore 5 4 2" xfId="617"/>
    <cellStyle name="20% - Colore 5 5" xfId="618"/>
    <cellStyle name="20% - Colore 5 6" xfId="619"/>
    <cellStyle name="20% - Colore 5 7" xfId="620"/>
    <cellStyle name="20% - Colore 6" xfId="621"/>
    <cellStyle name="20% - Colore 6 2" xfId="622"/>
    <cellStyle name="20% - Colore 6 2 2" xfId="623"/>
    <cellStyle name="20% - Colore 6 2 3" xfId="624"/>
    <cellStyle name="20% - Colore 6 3" xfId="625"/>
    <cellStyle name="20% - Colore 6 3 2" xfId="626"/>
    <cellStyle name="20% - Colore 6 3 3" xfId="627"/>
    <cellStyle name="20% - Colore 6 4" xfId="628"/>
    <cellStyle name="20% - Colore 6 4 2" xfId="629"/>
    <cellStyle name="20% - Colore 6 5" xfId="630"/>
    <cellStyle name="20% - Colore 6 6" xfId="631"/>
    <cellStyle name="20% - Colore 6 7" xfId="632"/>
    <cellStyle name="40% - Accent1" xfId="633"/>
    <cellStyle name="40% - Accent1 2" xfId="634"/>
    <cellStyle name="40% - Accent1 2 10" xfId="635"/>
    <cellStyle name="40% - Accent1 2 10 2" xfId="636"/>
    <cellStyle name="40% - Accent1 2 11" xfId="637"/>
    <cellStyle name="40% - Accent1 2 11 2" xfId="638"/>
    <cellStyle name="40% - Accent1 2 12" xfId="639"/>
    <cellStyle name="40% - Accent1 2 12 2" xfId="640"/>
    <cellStyle name="40% - Accent1 2 13" xfId="641"/>
    <cellStyle name="40% - Accent1 2 13 2" xfId="642"/>
    <cellStyle name="40% - Accent1 2 14" xfId="643"/>
    <cellStyle name="40% - Accent1 2 14 2" xfId="644"/>
    <cellStyle name="40% - Accent1 2 15" xfId="645"/>
    <cellStyle name="40% - Accent1 2 15 2" xfId="646"/>
    <cellStyle name="40% - Accent1 2 16" xfId="647"/>
    <cellStyle name="40% - Accent1 2 16 2" xfId="648"/>
    <cellStyle name="40% - Accent1 2 17" xfId="649"/>
    <cellStyle name="40% - Accent1 2 17 2" xfId="650"/>
    <cellStyle name="40% - Accent1 2 18" xfId="651"/>
    <cellStyle name="40% - Accent1 2 2" xfId="652"/>
    <cellStyle name="40% - Accent1 2 2 2" xfId="653"/>
    <cellStyle name="40% - Accent1 2 3" xfId="654"/>
    <cellStyle name="40% - Accent1 2 3 2" xfId="655"/>
    <cellStyle name="40% - Accent1 2 4" xfId="656"/>
    <cellStyle name="40% - Accent1 2 4 2" xfId="657"/>
    <cellStyle name="40% - Accent1 2 5" xfId="658"/>
    <cellStyle name="40% - Accent1 2 5 2" xfId="659"/>
    <cellStyle name="40% - Accent1 2 6" xfId="660"/>
    <cellStyle name="40% - Accent1 2 6 2" xfId="661"/>
    <cellStyle name="40% - Accent1 2 7" xfId="662"/>
    <cellStyle name="40% - Accent1 2 7 2" xfId="663"/>
    <cellStyle name="40% - Accent1 2 8" xfId="664"/>
    <cellStyle name="40% - Accent1 2 8 2" xfId="665"/>
    <cellStyle name="40% - Accent1 2 9" xfId="666"/>
    <cellStyle name="40% - Accent1 2 9 2" xfId="667"/>
    <cellStyle name="40% - Accent1 3 10" xfId="668"/>
    <cellStyle name="40% - Accent1 3 10 2" xfId="669"/>
    <cellStyle name="40% - Accent1 3 11" xfId="670"/>
    <cellStyle name="40% - Accent1 3 11 2" xfId="671"/>
    <cellStyle name="40% - Accent1 3 12" xfId="672"/>
    <cellStyle name="40% - Accent1 3 12 2" xfId="673"/>
    <cellStyle name="40% - Accent1 3 13" xfId="674"/>
    <cellStyle name="40% - Accent1 3 13 2" xfId="675"/>
    <cellStyle name="40% - Accent1 3 14" xfId="676"/>
    <cellStyle name="40% - Accent1 3 14 2" xfId="677"/>
    <cellStyle name="40% - Accent1 3 15" xfId="678"/>
    <cellStyle name="40% - Accent1 3 15 2" xfId="679"/>
    <cellStyle name="40% - Accent1 3 16" xfId="680"/>
    <cellStyle name="40% - Accent1 3 16 2" xfId="681"/>
    <cellStyle name="40% - Accent1 3 17" xfId="682"/>
    <cellStyle name="40% - Accent1 3 17 2" xfId="683"/>
    <cellStyle name="40% - Accent1 3 2" xfId="684"/>
    <cellStyle name="40% - Accent1 3 2 2" xfId="685"/>
    <cellStyle name="40% - Accent1 3 3" xfId="686"/>
    <cellStyle name="40% - Accent1 3 3 2" xfId="687"/>
    <cellStyle name="40% - Accent1 3 4" xfId="688"/>
    <cellStyle name="40% - Accent1 3 4 2" xfId="689"/>
    <cellStyle name="40% - Accent1 3 5" xfId="690"/>
    <cellStyle name="40% - Accent1 3 5 2" xfId="691"/>
    <cellStyle name="40% - Accent1 3 6" xfId="692"/>
    <cellStyle name="40% - Accent1 3 6 2" xfId="693"/>
    <cellStyle name="40% - Accent1 3 7" xfId="694"/>
    <cellStyle name="40% - Accent1 3 7 2" xfId="695"/>
    <cellStyle name="40% - Accent1 3 8" xfId="696"/>
    <cellStyle name="40% - Accent1 3 8 2" xfId="697"/>
    <cellStyle name="40% - Accent1 3 9" xfId="698"/>
    <cellStyle name="40% - Accent1 3 9 2" xfId="699"/>
    <cellStyle name="40% - Accent2" xfId="700"/>
    <cellStyle name="40% - Accent2 2" xfId="701"/>
    <cellStyle name="40% - Accent2 2 10" xfId="702"/>
    <cellStyle name="40% - Accent2 2 10 2" xfId="703"/>
    <cellStyle name="40% - Accent2 2 11" xfId="704"/>
    <cellStyle name="40% - Accent2 2 11 2" xfId="705"/>
    <cellStyle name="40% - Accent2 2 12" xfId="706"/>
    <cellStyle name="40% - Accent2 2 12 2" xfId="707"/>
    <cellStyle name="40% - Accent2 2 13" xfId="708"/>
    <cellStyle name="40% - Accent2 2 13 2" xfId="709"/>
    <cellStyle name="40% - Accent2 2 14" xfId="710"/>
    <cellStyle name="40% - Accent2 2 14 2" xfId="711"/>
    <cellStyle name="40% - Accent2 2 15" xfId="712"/>
    <cellStyle name="40% - Accent2 2 15 2" xfId="713"/>
    <cellStyle name="40% - Accent2 2 16" xfId="714"/>
    <cellStyle name="40% - Accent2 2 16 2" xfId="715"/>
    <cellStyle name="40% - Accent2 2 17" xfId="716"/>
    <cellStyle name="40% - Accent2 2 17 2" xfId="717"/>
    <cellStyle name="40% - Accent2 2 18" xfId="718"/>
    <cellStyle name="40% - Accent2 2 2" xfId="719"/>
    <cellStyle name="40% - Accent2 2 2 2" xfId="720"/>
    <cellStyle name="40% - Accent2 2 3" xfId="721"/>
    <cellStyle name="40% - Accent2 2 3 2" xfId="722"/>
    <cellStyle name="40% - Accent2 2 4" xfId="723"/>
    <cellStyle name="40% - Accent2 2 4 2" xfId="724"/>
    <cellStyle name="40% - Accent2 2 5" xfId="725"/>
    <cellStyle name="40% - Accent2 2 5 2" xfId="726"/>
    <cellStyle name="40% - Accent2 2 6" xfId="727"/>
    <cellStyle name="40% - Accent2 2 6 2" xfId="728"/>
    <cellStyle name="40% - Accent2 2 7" xfId="729"/>
    <cellStyle name="40% - Accent2 2 7 2" xfId="730"/>
    <cellStyle name="40% - Accent2 2 8" xfId="731"/>
    <cellStyle name="40% - Accent2 2 8 2" xfId="732"/>
    <cellStyle name="40% - Accent2 2 9" xfId="733"/>
    <cellStyle name="40% - Accent2 2 9 2" xfId="734"/>
    <cellStyle name="40% - Accent2 3 10" xfId="735"/>
    <cellStyle name="40% - Accent2 3 10 2" xfId="736"/>
    <cellStyle name="40% - Accent2 3 11" xfId="737"/>
    <cellStyle name="40% - Accent2 3 11 2" xfId="738"/>
    <cellStyle name="40% - Accent2 3 12" xfId="739"/>
    <cellStyle name="40% - Accent2 3 12 2" xfId="740"/>
    <cellStyle name="40% - Accent2 3 13" xfId="741"/>
    <cellStyle name="40% - Accent2 3 13 2" xfId="742"/>
    <cellStyle name="40% - Accent2 3 14" xfId="743"/>
    <cellStyle name="40% - Accent2 3 14 2" xfId="744"/>
    <cellStyle name="40% - Accent2 3 15" xfId="745"/>
    <cellStyle name="40% - Accent2 3 15 2" xfId="746"/>
    <cellStyle name="40% - Accent2 3 16" xfId="747"/>
    <cellStyle name="40% - Accent2 3 16 2" xfId="748"/>
    <cellStyle name="40% - Accent2 3 17" xfId="749"/>
    <cellStyle name="40% - Accent2 3 17 2" xfId="750"/>
    <cellStyle name="40% - Accent2 3 2" xfId="751"/>
    <cellStyle name="40% - Accent2 3 2 2" xfId="752"/>
    <cellStyle name="40% - Accent2 3 3" xfId="753"/>
    <cellStyle name="40% - Accent2 3 3 2" xfId="754"/>
    <cellStyle name="40% - Accent2 3 4" xfId="755"/>
    <cellStyle name="40% - Accent2 3 4 2" xfId="756"/>
    <cellStyle name="40% - Accent2 3 5" xfId="757"/>
    <cellStyle name="40% - Accent2 3 5 2" xfId="758"/>
    <cellStyle name="40% - Accent2 3 6" xfId="759"/>
    <cellStyle name="40% - Accent2 3 6 2" xfId="760"/>
    <cellStyle name="40% - Accent2 3 7" xfId="761"/>
    <cellStyle name="40% - Accent2 3 7 2" xfId="762"/>
    <cellStyle name="40% - Accent2 3 8" xfId="763"/>
    <cellStyle name="40% - Accent2 3 8 2" xfId="764"/>
    <cellStyle name="40% - Accent2 3 9" xfId="765"/>
    <cellStyle name="40% - Accent2 3 9 2" xfId="766"/>
    <cellStyle name="40% - Accent3" xfId="767"/>
    <cellStyle name="40% - Accent3 2" xfId="768"/>
    <cellStyle name="40% - Accent3 2 10" xfId="769"/>
    <cellStyle name="40% - Accent3 2 10 2" xfId="770"/>
    <cellStyle name="40% - Accent3 2 11" xfId="771"/>
    <cellStyle name="40% - Accent3 2 11 2" xfId="772"/>
    <cellStyle name="40% - Accent3 2 12" xfId="773"/>
    <cellStyle name="40% - Accent3 2 12 2" xfId="774"/>
    <cellStyle name="40% - Accent3 2 13" xfId="775"/>
    <cellStyle name="40% - Accent3 2 13 2" xfId="776"/>
    <cellStyle name="40% - Accent3 2 14" xfId="777"/>
    <cellStyle name="40% - Accent3 2 14 2" xfId="778"/>
    <cellStyle name="40% - Accent3 2 15" xfId="779"/>
    <cellStyle name="40% - Accent3 2 15 2" xfId="780"/>
    <cellStyle name="40% - Accent3 2 16" xfId="781"/>
    <cellStyle name="40% - Accent3 2 16 2" xfId="782"/>
    <cellStyle name="40% - Accent3 2 17" xfId="783"/>
    <cellStyle name="40% - Accent3 2 17 2" xfId="784"/>
    <cellStyle name="40% - Accent3 2 18" xfId="785"/>
    <cellStyle name="40% - Accent3 2 2" xfId="786"/>
    <cellStyle name="40% - Accent3 2 2 2" xfId="787"/>
    <cellStyle name="40% - Accent3 2 3" xfId="788"/>
    <cellStyle name="40% - Accent3 2 3 2" xfId="789"/>
    <cellStyle name="40% - Accent3 2 4" xfId="790"/>
    <cellStyle name="40% - Accent3 2 4 2" xfId="791"/>
    <cellStyle name="40% - Accent3 2 5" xfId="792"/>
    <cellStyle name="40% - Accent3 2 5 2" xfId="793"/>
    <cellStyle name="40% - Accent3 2 6" xfId="794"/>
    <cellStyle name="40% - Accent3 2 6 2" xfId="795"/>
    <cellStyle name="40% - Accent3 2 7" xfId="796"/>
    <cellStyle name="40% - Accent3 2 7 2" xfId="797"/>
    <cellStyle name="40% - Accent3 2 8" xfId="798"/>
    <cellStyle name="40% - Accent3 2 8 2" xfId="799"/>
    <cellStyle name="40% - Accent3 2 9" xfId="800"/>
    <cellStyle name="40% - Accent3 2 9 2" xfId="801"/>
    <cellStyle name="40% - Accent3 3 10" xfId="802"/>
    <cellStyle name="40% - Accent3 3 10 2" xfId="803"/>
    <cellStyle name="40% - Accent3 3 11" xfId="804"/>
    <cellStyle name="40% - Accent3 3 11 2" xfId="805"/>
    <cellStyle name="40% - Accent3 3 12" xfId="806"/>
    <cellStyle name="40% - Accent3 3 12 2" xfId="807"/>
    <cellStyle name="40% - Accent3 3 13" xfId="808"/>
    <cellStyle name="40% - Accent3 3 13 2" xfId="809"/>
    <cellStyle name="40% - Accent3 3 14" xfId="810"/>
    <cellStyle name="40% - Accent3 3 14 2" xfId="811"/>
    <cellStyle name="40% - Accent3 3 15" xfId="812"/>
    <cellStyle name="40% - Accent3 3 15 2" xfId="813"/>
    <cellStyle name="40% - Accent3 3 16" xfId="814"/>
    <cellStyle name="40% - Accent3 3 16 2" xfId="815"/>
    <cellStyle name="40% - Accent3 3 17" xfId="816"/>
    <cellStyle name="40% - Accent3 3 17 2" xfId="817"/>
    <cellStyle name="40% - Accent3 3 2" xfId="818"/>
    <cellStyle name="40% - Accent3 3 2 2" xfId="819"/>
    <cellStyle name="40% - Accent3 3 3" xfId="820"/>
    <cellStyle name="40% - Accent3 3 3 2" xfId="821"/>
    <cellStyle name="40% - Accent3 3 4" xfId="822"/>
    <cellStyle name="40% - Accent3 3 4 2" xfId="823"/>
    <cellStyle name="40% - Accent3 3 5" xfId="824"/>
    <cellStyle name="40% - Accent3 3 5 2" xfId="825"/>
    <cellStyle name="40% - Accent3 3 6" xfId="826"/>
    <cellStyle name="40% - Accent3 3 6 2" xfId="827"/>
    <cellStyle name="40% - Accent3 3 7" xfId="828"/>
    <cellStyle name="40% - Accent3 3 7 2" xfId="829"/>
    <cellStyle name="40% - Accent3 3 8" xfId="830"/>
    <cellStyle name="40% - Accent3 3 8 2" xfId="831"/>
    <cellStyle name="40% - Accent3 3 9" xfId="832"/>
    <cellStyle name="40% - Accent3 3 9 2" xfId="833"/>
    <cellStyle name="40% - Accent4" xfId="834"/>
    <cellStyle name="40% - Accent4 2" xfId="835"/>
    <cellStyle name="40% - Accent4 2 10" xfId="836"/>
    <cellStyle name="40% - Accent4 2 10 2" xfId="837"/>
    <cellStyle name="40% - Accent4 2 11" xfId="838"/>
    <cellStyle name="40% - Accent4 2 11 2" xfId="839"/>
    <cellStyle name="40% - Accent4 2 12" xfId="840"/>
    <cellStyle name="40% - Accent4 2 12 2" xfId="841"/>
    <cellStyle name="40% - Accent4 2 13" xfId="842"/>
    <cellStyle name="40% - Accent4 2 13 2" xfId="843"/>
    <cellStyle name="40% - Accent4 2 14" xfId="844"/>
    <cellStyle name="40% - Accent4 2 14 2" xfId="845"/>
    <cellStyle name="40% - Accent4 2 15" xfId="846"/>
    <cellStyle name="40% - Accent4 2 15 2" xfId="847"/>
    <cellStyle name="40% - Accent4 2 16" xfId="848"/>
    <cellStyle name="40% - Accent4 2 16 2" xfId="849"/>
    <cellStyle name="40% - Accent4 2 17" xfId="850"/>
    <cellStyle name="40% - Accent4 2 17 2" xfId="851"/>
    <cellStyle name="40% - Accent4 2 18" xfId="852"/>
    <cellStyle name="40% - Accent4 2 2" xfId="853"/>
    <cellStyle name="40% - Accent4 2 2 2" xfId="854"/>
    <cellStyle name="40% - Accent4 2 3" xfId="855"/>
    <cellStyle name="40% - Accent4 2 3 2" xfId="856"/>
    <cellStyle name="40% - Accent4 2 4" xfId="857"/>
    <cellStyle name="40% - Accent4 2 4 2" xfId="858"/>
    <cellStyle name="40% - Accent4 2 5" xfId="859"/>
    <cellStyle name="40% - Accent4 2 5 2" xfId="860"/>
    <cellStyle name="40% - Accent4 2 6" xfId="861"/>
    <cellStyle name="40% - Accent4 2 6 2" xfId="862"/>
    <cellStyle name="40% - Accent4 2 7" xfId="863"/>
    <cellStyle name="40% - Accent4 2 7 2" xfId="864"/>
    <cellStyle name="40% - Accent4 2 8" xfId="865"/>
    <cellStyle name="40% - Accent4 2 8 2" xfId="866"/>
    <cellStyle name="40% - Accent4 2 9" xfId="867"/>
    <cellStyle name="40% - Accent4 2 9 2" xfId="868"/>
    <cellStyle name="40% - Accent4 3 10" xfId="869"/>
    <cellStyle name="40% - Accent4 3 10 2" xfId="870"/>
    <cellStyle name="40% - Accent4 3 11" xfId="871"/>
    <cellStyle name="40% - Accent4 3 11 2" xfId="872"/>
    <cellStyle name="40% - Accent4 3 12" xfId="873"/>
    <cellStyle name="40% - Accent4 3 12 2" xfId="874"/>
    <cellStyle name="40% - Accent4 3 13" xfId="875"/>
    <cellStyle name="40% - Accent4 3 13 2" xfId="876"/>
    <cellStyle name="40% - Accent4 3 14" xfId="877"/>
    <cellStyle name="40% - Accent4 3 14 2" xfId="878"/>
    <cellStyle name="40% - Accent4 3 15" xfId="879"/>
    <cellStyle name="40% - Accent4 3 15 2" xfId="880"/>
    <cellStyle name="40% - Accent4 3 16" xfId="881"/>
    <cellStyle name="40% - Accent4 3 16 2" xfId="882"/>
    <cellStyle name="40% - Accent4 3 17" xfId="883"/>
    <cellStyle name="40% - Accent4 3 17 2" xfId="884"/>
    <cellStyle name="40% - Accent4 3 2" xfId="885"/>
    <cellStyle name="40% - Accent4 3 2 2" xfId="886"/>
    <cellStyle name="40% - Accent4 3 3" xfId="887"/>
    <cellStyle name="40% - Accent4 3 3 2" xfId="888"/>
    <cellStyle name="40% - Accent4 3 4" xfId="889"/>
    <cellStyle name="40% - Accent4 3 4 2" xfId="890"/>
    <cellStyle name="40% - Accent4 3 5" xfId="891"/>
    <cellStyle name="40% - Accent4 3 5 2" xfId="892"/>
    <cellStyle name="40% - Accent4 3 6" xfId="893"/>
    <cellStyle name="40% - Accent4 3 6 2" xfId="894"/>
    <cellStyle name="40% - Accent4 3 7" xfId="895"/>
    <cellStyle name="40% - Accent4 3 7 2" xfId="896"/>
    <cellStyle name="40% - Accent4 3 8" xfId="897"/>
    <cellStyle name="40% - Accent4 3 8 2" xfId="898"/>
    <cellStyle name="40% - Accent4 3 9" xfId="899"/>
    <cellStyle name="40% - Accent4 3 9 2" xfId="900"/>
    <cellStyle name="40% - Accent5" xfId="901"/>
    <cellStyle name="40% - Accent5 2" xfId="902"/>
    <cellStyle name="40% - Accent5 2 10" xfId="903"/>
    <cellStyle name="40% - Accent5 2 10 2" xfId="904"/>
    <cellStyle name="40% - Accent5 2 11" xfId="905"/>
    <cellStyle name="40% - Accent5 2 11 2" xfId="906"/>
    <cellStyle name="40% - Accent5 2 12" xfId="907"/>
    <cellStyle name="40% - Accent5 2 12 2" xfId="908"/>
    <cellStyle name="40% - Accent5 2 13" xfId="909"/>
    <cellStyle name="40% - Accent5 2 13 2" xfId="910"/>
    <cellStyle name="40% - Accent5 2 14" xfId="911"/>
    <cellStyle name="40% - Accent5 2 14 2" xfId="912"/>
    <cellStyle name="40% - Accent5 2 15" xfId="913"/>
    <cellStyle name="40% - Accent5 2 15 2" xfId="914"/>
    <cellStyle name="40% - Accent5 2 16" xfId="915"/>
    <cellStyle name="40% - Accent5 2 16 2" xfId="916"/>
    <cellStyle name="40% - Accent5 2 17" xfId="917"/>
    <cellStyle name="40% - Accent5 2 17 2" xfId="918"/>
    <cellStyle name="40% - Accent5 2 18" xfId="919"/>
    <cellStyle name="40% - Accent5 2 2" xfId="920"/>
    <cellStyle name="40% - Accent5 2 2 2" xfId="921"/>
    <cellStyle name="40% - Accent5 2 3" xfId="922"/>
    <cellStyle name="40% - Accent5 2 3 2" xfId="923"/>
    <cellStyle name="40% - Accent5 2 4" xfId="924"/>
    <cellStyle name="40% - Accent5 2 4 2" xfId="925"/>
    <cellStyle name="40% - Accent5 2 5" xfId="926"/>
    <cellStyle name="40% - Accent5 2 5 2" xfId="927"/>
    <cellStyle name="40% - Accent5 2 6" xfId="928"/>
    <cellStyle name="40% - Accent5 2 6 2" xfId="929"/>
    <cellStyle name="40% - Accent5 2 7" xfId="930"/>
    <cellStyle name="40% - Accent5 2 7 2" xfId="931"/>
    <cellStyle name="40% - Accent5 2 8" xfId="932"/>
    <cellStyle name="40% - Accent5 2 8 2" xfId="933"/>
    <cellStyle name="40% - Accent5 2 9" xfId="934"/>
    <cellStyle name="40% - Accent5 2 9 2" xfId="935"/>
    <cellStyle name="40% - Accent5 3 10" xfId="936"/>
    <cellStyle name="40% - Accent5 3 10 2" xfId="937"/>
    <cellStyle name="40% - Accent5 3 11" xfId="938"/>
    <cellStyle name="40% - Accent5 3 11 2" xfId="939"/>
    <cellStyle name="40% - Accent5 3 12" xfId="940"/>
    <cellStyle name="40% - Accent5 3 12 2" xfId="941"/>
    <cellStyle name="40% - Accent5 3 13" xfId="942"/>
    <cellStyle name="40% - Accent5 3 13 2" xfId="943"/>
    <cellStyle name="40% - Accent5 3 14" xfId="944"/>
    <cellStyle name="40% - Accent5 3 14 2" xfId="945"/>
    <cellStyle name="40% - Accent5 3 15" xfId="946"/>
    <cellStyle name="40% - Accent5 3 15 2" xfId="947"/>
    <cellStyle name="40% - Accent5 3 16" xfId="948"/>
    <cellStyle name="40% - Accent5 3 16 2" xfId="949"/>
    <cellStyle name="40% - Accent5 3 17" xfId="950"/>
    <cellStyle name="40% - Accent5 3 17 2" xfId="951"/>
    <cellStyle name="40% - Accent5 3 2" xfId="952"/>
    <cellStyle name="40% - Accent5 3 2 2" xfId="953"/>
    <cellStyle name="40% - Accent5 3 3" xfId="954"/>
    <cellStyle name="40% - Accent5 3 3 2" xfId="955"/>
    <cellStyle name="40% - Accent5 3 4" xfId="956"/>
    <cellStyle name="40% - Accent5 3 4 2" xfId="957"/>
    <cellStyle name="40% - Accent5 3 5" xfId="958"/>
    <cellStyle name="40% - Accent5 3 5 2" xfId="959"/>
    <cellStyle name="40% - Accent5 3 6" xfId="960"/>
    <cellStyle name="40% - Accent5 3 6 2" xfId="961"/>
    <cellStyle name="40% - Accent5 3 7" xfId="962"/>
    <cellStyle name="40% - Accent5 3 7 2" xfId="963"/>
    <cellStyle name="40% - Accent5 3 8" xfId="964"/>
    <cellStyle name="40% - Accent5 3 8 2" xfId="965"/>
    <cellStyle name="40% - Accent5 3 9" xfId="966"/>
    <cellStyle name="40% - Accent5 3 9 2" xfId="967"/>
    <cellStyle name="40% - Accent6" xfId="968"/>
    <cellStyle name="40% - Accent6 2" xfId="969"/>
    <cellStyle name="40% - Accent6 2 10" xfId="970"/>
    <cellStyle name="40% - Accent6 2 10 2" xfId="971"/>
    <cellStyle name="40% - Accent6 2 11" xfId="972"/>
    <cellStyle name="40% - Accent6 2 11 2" xfId="973"/>
    <cellStyle name="40% - Accent6 2 12" xfId="974"/>
    <cellStyle name="40% - Accent6 2 12 2" xfId="975"/>
    <cellStyle name="40% - Accent6 2 13" xfId="976"/>
    <cellStyle name="40% - Accent6 2 13 2" xfId="977"/>
    <cellStyle name="40% - Accent6 2 14" xfId="978"/>
    <cellStyle name="40% - Accent6 2 14 2" xfId="979"/>
    <cellStyle name="40% - Accent6 2 15" xfId="980"/>
    <cellStyle name="40% - Accent6 2 15 2" xfId="981"/>
    <cellStyle name="40% - Accent6 2 16" xfId="982"/>
    <cellStyle name="40% - Accent6 2 16 2" xfId="983"/>
    <cellStyle name="40% - Accent6 2 17" xfId="984"/>
    <cellStyle name="40% - Accent6 2 17 2" xfId="985"/>
    <cellStyle name="40% - Accent6 2 18" xfId="986"/>
    <cellStyle name="40% - Accent6 2 2" xfId="987"/>
    <cellStyle name="40% - Accent6 2 2 2" xfId="988"/>
    <cellStyle name="40% - Accent6 2 3" xfId="989"/>
    <cellStyle name="40% - Accent6 2 3 2" xfId="990"/>
    <cellStyle name="40% - Accent6 2 4" xfId="991"/>
    <cellStyle name="40% - Accent6 2 4 2" xfId="992"/>
    <cellStyle name="40% - Accent6 2 5" xfId="993"/>
    <cellStyle name="40% - Accent6 2 5 2" xfId="994"/>
    <cellStyle name="40% - Accent6 2 6" xfId="995"/>
    <cellStyle name="40% - Accent6 2 6 2" xfId="996"/>
    <cellStyle name="40% - Accent6 2 7" xfId="997"/>
    <cellStyle name="40% - Accent6 2 7 2" xfId="998"/>
    <cellStyle name="40% - Accent6 2 8" xfId="999"/>
    <cellStyle name="40% - Accent6 2 8 2" xfId="1000"/>
    <cellStyle name="40% - Accent6 2 9" xfId="1001"/>
    <cellStyle name="40% - Accent6 2 9 2" xfId="1002"/>
    <cellStyle name="40% - Accent6 3 10" xfId="1003"/>
    <cellStyle name="40% - Accent6 3 10 2" xfId="1004"/>
    <cellStyle name="40% - Accent6 3 11" xfId="1005"/>
    <cellStyle name="40% - Accent6 3 11 2" xfId="1006"/>
    <cellStyle name="40% - Accent6 3 12" xfId="1007"/>
    <cellStyle name="40% - Accent6 3 12 2" xfId="1008"/>
    <cellStyle name="40% - Accent6 3 13" xfId="1009"/>
    <cellStyle name="40% - Accent6 3 13 2" xfId="1010"/>
    <cellStyle name="40% - Accent6 3 14" xfId="1011"/>
    <cellStyle name="40% - Accent6 3 14 2" xfId="1012"/>
    <cellStyle name="40% - Accent6 3 15" xfId="1013"/>
    <cellStyle name="40% - Accent6 3 15 2" xfId="1014"/>
    <cellStyle name="40% - Accent6 3 16" xfId="1015"/>
    <cellStyle name="40% - Accent6 3 16 2" xfId="1016"/>
    <cellStyle name="40% - Accent6 3 17" xfId="1017"/>
    <cellStyle name="40% - Accent6 3 17 2" xfId="1018"/>
    <cellStyle name="40% - Accent6 3 2" xfId="1019"/>
    <cellStyle name="40% - Accent6 3 2 2" xfId="1020"/>
    <cellStyle name="40% - Accent6 3 3" xfId="1021"/>
    <cellStyle name="40% - Accent6 3 3 2" xfId="1022"/>
    <cellStyle name="40% - Accent6 3 4" xfId="1023"/>
    <cellStyle name="40% - Accent6 3 4 2" xfId="1024"/>
    <cellStyle name="40% - Accent6 3 5" xfId="1025"/>
    <cellStyle name="40% - Accent6 3 5 2" xfId="1026"/>
    <cellStyle name="40% - Accent6 3 6" xfId="1027"/>
    <cellStyle name="40% - Accent6 3 6 2" xfId="1028"/>
    <cellStyle name="40% - Accent6 3 7" xfId="1029"/>
    <cellStyle name="40% - Accent6 3 7 2" xfId="1030"/>
    <cellStyle name="40% - Accent6 3 8" xfId="1031"/>
    <cellStyle name="40% - Accent6 3 8 2" xfId="1032"/>
    <cellStyle name="40% - Accent6 3 9" xfId="1033"/>
    <cellStyle name="40% - Accent6 3 9 2" xfId="1034"/>
    <cellStyle name="40% - Colore 1" xfId="1035"/>
    <cellStyle name="40% - Colore 1 2" xfId="1036"/>
    <cellStyle name="40% - Colore 1 2 2" xfId="1037"/>
    <cellStyle name="40% - Colore 1 2 3" xfId="1038"/>
    <cellStyle name="40% - Colore 1 3" xfId="1039"/>
    <cellStyle name="40% - Colore 1 3 2" xfId="1040"/>
    <cellStyle name="40% - Colore 1 3 3" xfId="1041"/>
    <cellStyle name="40% - Colore 1 4" xfId="1042"/>
    <cellStyle name="40% - Colore 1 4 2" xfId="1043"/>
    <cellStyle name="40% - Colore 1 5" xfId="1044"/>
    <cellStyle name="40% - Colore 1 6" xfId="1045"/>
    <cellStyle name="40% - Colore 1 7" xfId="1046"/>
    <cellStyle name="40% - Colore 2" xfId="1047"/>
    <cellStyle name="40% - Colore 2 2" xfId="1048"/>
    <cellStyle name="40% - Colore 2 2 2" xfId="1049"/>
    <cellStyle name="40% - Colore 2 2 3" xfId="1050"/>
    <cellStyle name="40% - Colore 2 3" xfId="1051"/>
    <cellStyle name="40% - Colore 2 3 2" xfId="1052"/>
    <cellStyle name="40% - Colore 2 3 3" xfId="1053"/>
    <cellStyle name="40% - Colore 2 4" xfId="1054"/>
    <cellStyle name="40% - Colore 2 4 2" xfId="1055"/>
    <cellStyle name="40% - Colore 2 5" xfId="1056"/>
    <cellStyle name="40% - Colore 2 6" xfId="1057"/>
    <cellStyle name="40% - Colore 2 7" xfId="1058"/>
    <cellStyle name="40% - Colore 3" xfId="1059"/>
    <cellStyle name="40% - Colore 3 10" xfId="1060"/>
    <cellStyle name="40% - Colore 3 10 2" xfId="1061"/>
    <cellStyle name="40% - Colore 3 10 3" xfId="1062"/>
    <cellStyle name="40% - Colore 3 11" xfId="1063"/>
    <cellStyle name="40% - Colore 3 11 2" xfId="1064"/>
    <cellStyle name="40% - Colore 3 11 3" xfId="1065"/>
    <cellStyle name="40% - Colore 3 12" xfId="1066"/>
    <cellStyle name="40% - Colore 3 12 2" xfId="1067"/>
    <cellStyle name="40% - Colore 3 12 3" xfId="1068"/>
    <cellStyle name="40% - Colore 3 13" xfId="1069"/>
    <cellStyle name="40% - Colore 3 13 2" xfId="1070"/>
    <cellStyle name="40% - Colore 3 13 3" xfId="1071"/>
    <cellStyle name="40% - Colore 3 14" xfId="1072"/>
    <cellStyle name="40% - Colore 3 14 2" xfId="1073"/>
    <cellStyle name="40% - Colore 3 14 3" xfId="1074"/>
    <cellStyle name="40% - Colore 3 15" xfId="1075"/>
    <cellStyle name="40% - Colore 3 15 2" xfId="1076"/>
    <cellStyle name="40% - Colore 3 15 3" xfId="1077"/>
    <cellStyle name="40% - Colore 3 16" xfId="1078"/>
    <cellStyle name="40% - Colore 3 16 2" xfId="1079"/>
    <cellStyle name="40% - Colore 3 17" xfId="1080"/>
    <cellStyle name="40% - Colore 3 18" xfId="1081"/>
    <cellStyle name="40% - Colore 3 19" xfId="1082"/>
    <cellStyle name="40% - Colore 3 2" xfId="1083"/>
    <cellStyle name="40% - Colore 3 2 2" xfId="1084"/>
    <cellStyle name="40% - Colore 3 2 3" xfId="1085"/>
    <cellStyle name="40% - Colore 3 3" xfId="1086"/>
    <cellStyle name="40% - Colore 3 3 2" xfId="1087"/>
    <cellStyle name="40% - Colore 3 3 3" xfId="1088"/>
    <cellStyle name="40% - Colore 3 4" xfId="1089"/>
    <cellStyle name="40% - Colore 3 4 2" xfId="1090"/>
    <cellStyle name="40% - Colore 3 4 3" xfId="1091"/>
    <cellStyle name="40% - Colore 3 5" xfId="1092"/>
    <cellStyle name="40% - Colore 3 5 2" xfId="1093"/>
    <cellStyle name="40% - Colore 3 5 3" xfId="1094"/>
    <cellStyle name="40% - Colore 3 6" xfId="1095"/>
    <cellStyle name="40% - Colore 3 6 2" xfId="1096"/>
    <cellStyle name="40% - Colore 3 6 3" xfId="1097"/>
    <cellStyle name="40% - Colore 3 7" xfId="1098"/>
    <cellStyle name="40% - Colore 3 7 2" xfId="1099"/>
    <cellStyle name="40% - Colore 3 7 3" xfId="1100"/>
    <cellStyle name="40% - Colore 3 8" xfId="1101"/>
    <cellStyle name="40% - Colore 3 8 2" xfId="1102"/>
    <cellStyle name="40% - Colore 3 8 3" xfId="1103"/>
    <cellStyle name="40% - Colore 3 9" xfId="1104"/>
    <cellStyle name="40% - Colore 3 9 2" xfId="1105"/>
    <cellStyle name="40% - Colore 3 9 3" xfId="1106"/>
    <cellStyle name="40% - Colore 4" xfId="1107"/>
    <cellStyle name="40% - Colore 4 2" xfId="1108"/>
    <cellStyle name="40% - Colore 4 2 2" xfId="1109"/>
    <cellStyle name="40% - Colore 4 2 3" xfId="1110"/>
    <cellStyle name="40% - Colore 4 3" xfId="1111"/>
    <cellStyle name="40% - Colore 4 3 2" xfId="1112"/>
    <cellStyle name="40% - Colore 4 3 3" xfId="1113"/>
    <cellStyle name="40% - Colore 4 4" xfId="1114"/>
    <cellStyle name="40% - Colore 4 4 2" xfId="1115"/>
    <cellStyle name="40% - Colore 4 5" xfId="1116"/>
    <cellStyle name="40% - Colore 4 6" xfId="1117"/>
    <cellStyle name="40% - Colore 4 7" xfId="1118"/>
    <cellStyle name="40% - Colore 5" xfId="1119"/>
    <cellStyle name="40% - Colore 5 2" xfId="1120"/>
    <cellStyle name="40% - Colore 5 2 2" xfId="1121"/>
    <cellStyle name="40% - Colore 5 2 3" xfId="1122"/>
    <cellStyle name="40% - Colore 5 3" xfId="1123"/>
    <cellStyle name="40% - Colore 5 3 2" xfId="1124"/>
    <cellStyle name="40% - Colore 5 3 3" xfId="1125"/>
    <cellStyle name="40% - Colore 5 4" xfId="1126"/>
    <cellStyle name="40% - Colore 5 4 2" xfId="1127"/>
    <cellStyle name="40% - Colore 5 5" xfId="1128"/>
    <cellStyle name="40% - Colore 5 6" xfId="1129"/>
    <cellStyle name="40% - Colore 5 7" xfId="1130"/>
    <cellStyle name="40% - Colore 6" xfId="1131"/>
    <cellStyle name="40% - Colore 6 2" xfId="1132"/>
    <cellStyle name="40% - Colore 6 2 2" xfId="1133"/>
    <cellStyle name="40% - Colore 6 2 3" xfId="1134"/>
    <cellStyle name="40% - Colore 6 3" xfId="1135"/>
    <cellStyle name="40% - Colore 6 3 2" xfId="1136"/>
    <cellStyle name="40% - Colore 6 3 3" xfId="1137"/>
    <cellStyle name="40% - Colore 6 4" xfId="1138"/>
    <cellStyle name="40% - Colore 6 4 2" xfId="1139"/>
    <cellStyle name="40% - Colore 6 5" xfId="1140"/>
    <cellStyle name="40% - Colore 6 6" xfId="1141"/>
    <cellStyle name="40% - Colore 6 7" xfId="1142"/>
    <cellStyle name="60% - Accent1" xfId="1143"/>
    <cellStyle name="60% - Accent1 2" xfId="1144"/>
    <cellStyle name="60% - Accent1 2 10" xfId="1145"/>
    <cellStyle name="60% - Accent1 2 11" xfId="1146"/>
    <cellStyle name="60% - Accent1 2 12" xfId="1147"/>
    <cellStyle name="60% - Accent1 2 13" xfId="1148"/>
    <cellStyle name="60% - Accent1 2 14" xfId="1149"/>
    <cellStyle name="60% - Accent1 2 15" xfId="1150"/>
    <cellStyle name="60% - Accent1 2 16" xfId="1151"/>
    <cellStyle name="60% - Accent1 2 17" xfId="1152"/>
    <cellStyle name="60% - Accent1 2 2" xfId="1153"/>
    <cellStyle name="60% - Accent1 2 3" xfId="1154"/>
    <cellStyle name="60% - Accent1 2 4" xfId="1155"/>
    <cellStyle name="60% - Accent1 2 5" xfId="1156"/>
    <cellStyle name="60% - Accent1 2 6" xfId="1157"/>
    <cellStyle name="60% - Accent1 2 7" xfId="1158"/>
    <cellStyle name="60% - Accent1 2 8" xfId="1159"/>
    <cellStyle name="60% - Accent1 2 9" xfId="1160"/>
    <cellStyle name="60% - Accent1 3 10" xfId="1161"/>
    <cellStyle name="60% - Accent1 3 11" xfId="1162"/>
    <cellStyle name="60% - Accent1 3 12" xfId="1163"/>
    <cellStyle name="60% - Accent1 3 13" xfId="1164"/>
    <cellStyle name="60% - Accent1 3 14" xfId="1165"/>
    <cellStyle name="60% - Accent1 3 15" xfId="1166"/>
    <cellStyle name="60% - Accent1 3 16" xfId="1167"/>
    <cellStyle name="60% - Accent1 3 17" xfId="1168"/>
    <cellStyle name="60% - Accent1 3 2" xfId="1169"/>
    <cellStyle name="60% - Accent1 3 3" xfId="1170"/>
    <cellStyle name="60% - Accent1 3 4" xfId="1171"/>
    <cellStyle name="60% - Accent1 3 5" xfId="1172"/>
    <cellStyle name="60% - Accent1 3 6" xfId="1173"/>
    <cellStyle name="60% - Accent1 3 7" xfId="1174"/>
    <cellStyle name="60% - Accent1 3 8" xfId="1175"/>
    <cellStyle name="60% - Accent1 3 9" xfId="1176"/>
    <cellStyle name="60% - Accent2" xfId="1177"/>
    <cellStyle name="60% - Accent2 2" xfId="1178"/>
    <cellStyle name="60% - Accent2 2 10" xfId="1179"/>
    <cellStyle name="60% - Accent2 2 11" xfId="1180"/>
    <cellStyle name="60% - Accent2 2 12" xfId="1181"/>
    <cellStyle name="60% - Accent2 2 13" xfId="1182"/>
    <cellStyle name="60% - Accent2 2 14" xfId="1183"/>
    <cellStyle name="60% - Accent2 2 15" xfId="1184"/>
    <cellStyle name="60% - Accent2 2 16" xfId="1185"/>
    <cellStyle name="60% - Accent2 2 17" xfId="1186"/>
    <cellStyle name="60% - Accent2 2 2" xfId="1187"/>
    <cellStyle name="60% - Accent2 2 3" xfId="1188"/>
    <cellStyle name="60% - Accent2 2 4" xfId="1189"/>
    <cellStyle name="60% - Accent2 2 5" xfId="1190"/>
    <cellStyle name="60% - Accent2 2 6" xfId="1191"/>
    <cellStyle name="60% - Accent2 2 7" xfId="1192"/>
    <cellStyle name="60% - Accent2 2 8" xfId="1193"/>
    <cellStyle name="60% - Accent2 2 9" xfId="1194"/>
    <cellStyle name="60% - Accent2 3 10" xfId="1195"/>
    <cellStyle name="60% - Accent2 3 11" xfId="1196"/>
    <cellStyle name="60% - Accent2 3 12" xfId="1197"/>
    <cellStyle name="60% - Accent2 3 13" xfId="1198"/>
    <cellStyle name="60% - Accent2 3 14" xfId="1199"/>
    <cellStyle name="60% - Accent2 3 15" xfId="1200"/>
    <cellStyle name="60% - Accent2 3 16" xfId="1201"/>
    <cellStyle name="60% - Accent2 3 17" xfId="1202"/>
    <cellStyle name="60% - Accent2 3 2" xfId="1203"/>
    <cellStyle name="60% - Accent2 3 3" xfId="1204"/>
    <cellStyle name="60% - Accent2 3 4" xfId="1205"/>
    <cellStyle name="60% - Accent2 3 5" xfId="1206"/>
    <cellStyle name="60% - Accent2 3 6" xfId="1207"/>
    <cellStyle name="60% - Accent2 3 7" xfId="1208"/>
    <cellStyle name="60% - Accent2 3 8" xfId="1209"/>
    <cellStyle name="60% - Accent2 3 9" xfId="1210"/>
    <cellStyle name="60% - Accent3" xfId="1211"/>
    <cellStyle name="60% - Accent3 2" xfId="1212"/>
    <cellStyle name="60% - Accent3 2 10" xfId="1213"/>
    <cellStyle name="60% - Accent3 2 11" xfId="1214"/>
    <cellStyle name="60% - Accent3 2 12" xfId="1215"/>
    <cellStyle name="60% - Accent3 2 13" xfId="1216"/>
    <cellStyle name="60% - Accent3 2 14" xfId="1217"/>
    <cellStyle name="60% - Accent3 2 15" xfId="1218"/>
    <cellStyle name="60% - Accent3 2 16" xfId="1219"/>
    <cellStyle name="60% - Accent3 2 17" xfId="1220"/>
    <cellStyle name="60% - Accent3 2 2" xfId="1221"/>
    <cellStyle name="60% - Accent3 2 3" xfId="1222"/>
    <cellStyle name="60% - Accent3 2 4" xfId="1223"/>
    <cellStyle name="60% - Accent3 2 5" xfId="1224"/>
    <cellStyle name="60% - Accent3 2 6" xfId="1225"/>
    <cellStyle name="60% - Accent3 2 7" xfId="1226"/>
    <cellStyle name="60% - Accent3 2 8" xfId="1227"/>
    <cellStyle name="60% - Accent3 2 9" xfId="1228"/>
    <cellStyle name="60% - Accent3 3 10" xfId="1229"/>
    <cellStyle name="60% - Accent3 3 11" xfId="1230"/>
    <cellStyle name="60% - Accent3 3 12" xfId="1231"/>
    <cellStyle name="60% - Accent3 3 13" xfId="1232"/>
    <cellStyle name="60% - Accent3 3 14" xfId="1233"/>
    <cellStyle name="60% - Accent3 3 15" xfId="1234"/>
    <cellStyle name="60% - Accent3 3 16" xfId="1235"/>
    <cellStyle name="60% - Accent3 3 17" xfId="1236"/>
    <cellStyle name="60% - Accent3 3 2" xfId="1237"/>
    <cellStyle name="60% - Accent3 3 3" xfId="1238"/>
    <cellStyle name="60% - Accent3 3 4" xfId="1239"/>
    <cellStyle name="60% - Accent3 3 5" xfId="1240"/>
    <cellStyle name="60% - Accent3 3 6" xfId="1241"/>
    <cellStyle name="60% - Accent3 3 7" xfId="1242"/>
    <cellStyle name="60% - Accent3 3 8" xfId="1243"/>
    <cellStyle name="60% - Accent3 3 9" xfId="1244"/>
    <cellStyle name="60% - Accent4" xfId="1245"/>
    <cellStyle name="60% - Accent4 2" xfId="1246"/>
    <cellStyle name="60% - Accent4 2 10" xfId="1247"/>
    <cellStyle name="60% - Accent4 2 11" xfId="1248"/>
    <cellStyle name="60% - Accent4 2 12" xfId="1249"/>
    <cellStyle name="60% - Accent4 2 13" xfId="1250"/>
    <cellStyle name="60% - Accent4 2 14" xfId="1251"/>
    <cellStyle name="60% - Accent4 2 15" xfId="1252"/>
    <cellStyle name="60% - Accent4 2 16" xfId="1253"/>
    <cellStyle name="60% - Accent4 2 17" xfId="1254"/>
    <cellStyle name="60% - Accent4 2 2" xfId="1255"/>
    <cellStyle name="60% - Accent4 2 3" xfId="1256"/>
    <cellStyle name="60% - Accent4 2 4" xfId="1257"/>
    <cellStyle name="60% - Accent4 2 5" xfId="1258"/>
    <cellStyle name="60% - Accent4 2 6" xfId="1259"/>
    <cellStyle name="60% - Accent4 2 7" xfId="1260"/>
    <cellStyle name="60% - Accent4 2 8" xfId="1261"/>
    <cellStyle name="60% - Accent4 2 9" xfId="1262"/>
    <cellStyle name="60% - Accent4 3 10" xfId="1263"/>
    <cellStyle name="60% - Accent4 3 11" xfId="1264"/>
    <cellStyle name="60% - Accent4 3 12" xfId="1265"/>
    <cellStyle name="60% - Accent4 3 13" xfId="1266"/>
    <cellStyle name="60% - Accent4 3 14" xfId="1267"/>
    <cellStyle name="60% - Accent4 3 15" xfId="1268"/>
    <cellStyle name="60% - Accent4 3 16" xfId="1269"/>
    <cellStyle name="60% - Accent4 3 17" xfId="1270"/>
    <cellStyle name="60% - Accent4 3 2" xfId="1271"/>
    <cellStyle name="60% - Accent4 3 3" xfId="1272"/>
    <cellStyle name="60% - Accent4 3 4" xfId="1273"/>
    <cellStyle name="60% - Accent4 3 5" xfId="1274"/>
    <cellStyle name="60% - Accent4 3 6" xfId="1275"/>
    <cellStyle name="60% - Accent4 3 7" xfId="1276"/>
    <cellStyle name="60% - Accent4 3 8" xfId="1277"/>
    <cellStyle name="60% - Accent4 3 9" xfId="1278"/>
    <cellStyle name="60% - Accent5" xfId="1279"/>
    <cellStyle name="60% - Accent5 2" xfId="1280"/>
    <cellStyle name="60% - Accent5 2 10" xfId="1281"/>
    <cellStyle name="60% - Accent5 2 11" xfId="1282"/>
    <cellStyle name="60% - Accent5 2 12" xfId="1283"/>
    <cellStyle name="60% - Accent5 2 13" xfId="1284"/>
    <cellStyle name="60% - Accent5 2 14" xfId="1285"/>
    <cellStyle name="60% - Accent5 2 15" xfId="1286"/>
    <cellStyle name="60% - Accent5 2 16" xfId="1287"/>
    <cellStyle name="60% - Accent5 2 17" xfId="1288"/>
    <cellStyle name="60% - Accent5 2 2" xfId="1289"/>
    <cellStyle name="60% - Accent5 2 3" xfId="1290"/>
    <cellStyle name="60% - Accent5 2 4" xfId="1291"/>
    <cellStyle name="60% - Accent5 2 5" xfId="1292"/>
    <cellStyle name="60% - Accent5 2 6" xfId="1293"/>
    <cellStyle name="60% - Accent5 2 7" xfId="1294"/>
    <cellStyle name="60% - Accent5 2 8" xfId="1295"/>
    <cellStyle name="60% - Accent5 2 9" xfId="1296"/>
    <cellStyle name="60% - Accent5 3 10" xfId="1297"/>
    <cellStyle name="60% - Accent5 3 11" xfId="1298"/>
    <cellStyle name="60% - Accent5 3 12" xfId="1299"/>
    <cellStyle name="60% - Accent5 3 13" xfId="1300"/>
    <cellStyle name="60% - Accent5 3 14" xfId="1301"/>
    <cellStyle name="60% - Accent5 3 15" xfId="1302"/>
    <cellStyle name="60% - Accent5 3 16" xfId="1303"/>
    <cellStyle name="60% - Accent5 3 17" xfId="1304"/>
    <cellStyle name="60% - Accent5 3 2" xfId="1305"/>
    <cellStyle name="60% - Accent5 3 3" xfId="1306"/>
    <cellStyle name="60% - Accent5 3 4" xfId="1307"/>
    <cellStyle name="60% - Accent5 3 5" xfId="1308"/>
    <cellStyle name="60% - Accent5 3 6" xfId="1309"/>
    <cellStyle name="60% - Accent5 3 7" xfId="1310"/>
    <cellStyle name="60% - Accent5 3 8" xfId="1311"/>
    <cellStyle name="60% - Accent5 3 9" xfId="1312"/>
    <cellStyle name="60% - Accent6" xfId="1313"/>
    <cellStyle name="60% - Accent6 2" xfId="1314"/>
    <cellStyle name="60% - Accent6 2 10" xfId="1315"/>
    <cellStyle name="60% - Accent6 2 11" xfId="1316"/>
    <cellStyle name="60% - Accent6 2 12" xfId="1317"/>
    <cellStyle name="60% - Accent6 2 13" xfId="1318"/>
    <cellStyle name="60% - Accent6 2 14" xfId="1319"/>
    <cellStyle name="60% - Accent6 2 15" xfId="1320"/>
    <cellStyle name="60% - Accent6 2 16" xfId="1321"/>
    <cellStyle name="60% - Accent6 2 17" xfId="1322"/>
    <cellStyle name="60% - Accent6 2 2" xfId="1323"/>
    <cellStyle name="60% - Accent6 2 3" xfId="1324"/>
    <cellStyle name="60% - Accent6 2 4" xfId="1325"/>
    <cellStyle name="60% - Accent6 2 5" xfId="1326"/>
    <cellStyle name="60% - Accent6 2 6" xfId="1327"/>
    <cellStyle name="60% - Accent6 2 7" xfId="1328"/>
    <cellStyle name="60% - Accent6 2 8" xfId="1329"/>
    <cellStyle name="60% - Accent6 2 9" xfId="1330"/>
    <cellStyle name="60% - Accent6 3 10" xfId="1331"/>
    <cellStyle name="60% - Accent6 3 11" xfId="1332"/>
    <cellStyle name="60% - Accent6 3 12" xfId="1333"/>
    <cellStyle name="60% - Accent6 3 13" xfId="1334"/>
    <cellStyle name="60% - Accent6 3 14" xfId="1335"/>
    <cellStyle name="60% - Accent6 3 15" xfId="1336"/>
    <cellStyle name="60% - Accent6 3 16" xfId="1337"/>
    <cellStyle name="60% - Accent6 3 17" xfId="1338"/>
    <cellStyle name="60% - Accent6 3 2" xfId="1339"/>
    <cellStyle name="60% - Accent6 3 3" xfId="1340"/>
    <cellStyle name="60% - Accent6 3 4" xfId="1341"/>
    <cellStyle name="60% - Accent6 3 5" xfId="1342"/>
    <cellStyle name="60% - Accent6 3 6" xfId="1343"/>
    <cellStyle name="60% - Accent6 3 7" xfId="1344"/>
    <cellStyle name="60% - Accent6 3 8" xfId="1345"/>
    <cellStyle name="60% - Accent6 3 9" xfId="1346"/>
    <cellStyle name="60% - Colore 1" xfId="1347"/>
    <cellStyle name="60% - Colore 1 2" xfId="1348"/>
    <cellStyle name="60% - Colore 1 2 2" xfId="1349"/>
    <cellStyle name="60% - Colore 1 3" xfId="1350"/>
    <cellStyle name="60% - Colore 1 4" xfId="1351"/>
    <cellStyle name="60% - Colore 2" xfId="1352"/>
    <cellStyle name="60% - Colore 2 2" xfId="1353"/>
    <cellStyle name="60% - Colore 2 2 2" xfId="1354"/>
    <cellStyle name="60% - Colore 2 3" xfId="1355"/>
    <cellStyle name="60% - Colore 2 4" xfId="1356"/>
    <cellStyle name="60% - Colore 3" xfId="1357"/>
    <cellStyle name="60% - Colore 3 10" xfId="1358"/>
    <cellStyle name="60% - Colore 3 11" xfId="1359"/>
    <cellStyle name="60% - Colore 3 12" xfId="1360"/>
    <cellStyle name="60% - Colore 3 13" xfId="1361"/>
    <cellStyle name="60% - Colore 3 14" xfId="1362"/>
    <cellStyle name="60% - Colore 3 14 2" xfId="1363"/>
    <cellStyle name="60% - Colore 3 15" xfId="1364"/>
    <cellStyle name="60% - Colore 3 16" xfId="1365"/>
    <cellStyle name="60% - Colore 3 2" xfId="1366"/>
    <cellStyle name="60% - Colore 3 3" xfId="1367"/>
    <cellStyle name="60% - Colore 3 4" xfId="1368"/>
    <cellStyle name="60% - Colore 3 5" xfId="1369"/>
    <cellStyle name="60% - Colore 3 6" xfId="1370"/>
    <cellStyle name="60% - Colore 3 7" xfId="1371"/>
    <cellStyle name="60% - Colore 3 8" xfId="1372"/>
    <cellStyle name="60% - Colore 3 9" xfId="1373"/>
    <cellStyle name="60% - Colore 4" xfId="1374"/>
    <cellStyle name="60% - Colore 4 10" xfId="1375"/>
    <cellStyle name="60% - Colore 4 11" xfId="1376"/>
    <cellStyle name="60% - Colore 4 12" xfId="1377"/>
    <cellStyle name="60% - Colore 4 13" xfId="1378"/>
    <cellStyle name="60% - Colore 4 14" xfId="1379"/>
    <cellStyle name="60% - Colore 4 14 2" xfId="1380"/>
    <cellStyle name="60% - Colore 4 15" xfId="1381"/>
    <cellStyle name="60% - Colore 4 16" xfId="1382"/>
    <cellStyle name="60% - Colore 4 2" xfId="1383"/>
    <cellStyle name="60% - Colore 4 3" xfId="1384"/>
    <cellStyle name="60% - Colore 4 4" xfId="1385"/>
    <cellStyle name="60% - Colore 4 5" xfId="1386"/>
    <cellStyle name="60% - Colore 4 6" xfId="1387"/>
    <cellStyle name="60% - Colore 4 7" xfId="1388"/>
    <cellStyle name="60% - Colore 4 8" xfId="1389"/>
    <cellStyle name="60% - Colore 4 9" xfId="1390"/>
    <cellStyle name="60% - Colore 5" xfId="1391"/>
    <cellStyle name="60% - Colore 5 2" xfId="1392"/>
    <cellStyle name="60% - Colore 5 2 2" xfId="1393"/>
    <cellStyle name="60% - Colore 5 3" xfId="1394"/>
    <cellStyle name="60% - Colore 5 4" xfId="1395"/>
    <cellStyle name="60% - Colore 6" xfId="1396"/>
    <cellStyle name="60% - Colore 6 10" xfId="1397"/>
    <cellStyle name="60% - Colore 6 11" xfId="1398"/>
    <cellStyle name="60% - Colore 6 12" xfId="1399"/>
    <cellStyle name="60% - Colore 6 13" xfId="1400"/>
    <cellStyle name="60% - Colore 6 14" xfId="1401"/>
    <cellStyle name="60% - Colore 6 14 2" xfId="1402"/>
    <cellStyle name="60% - Colore 6 15" xfId="1403"/>
    <cellStyle name="60% - Colore 6 16" xfId="1404"/>
    <cellStyle name="60% - Colore 6 2" xfId="1405"/>
    <cellStyle name="60% - Colore 6 3" xfId="1406"/>
    <cellStyle name="60% - Colore 6 4" xfId="1407"/>
    <cellStyle name="60% - Colore 6 5" xfId="1408"/>
    <cellStyle name="60% - Colore 6 6" xfId="1409"/>
    <cellStyle name="60% - Colore 6 7" xfId="1410"/>
    <cellStyle name="60% - Colore 6 8" xfId="1411"/>
    <cellStyle name="60% - Colore 6 9" xfId="1412"/>
    <cellStyle name="Accent1" xfId="1413"/>
    <cellStyle name="Accent1 2" xfId="1414"/>
    <cellStyle name="Accent1 2 10" xfId="1415"/>
    <cellStyle name="Accent1 2 11" xfId="1416"/>
    <cellStyle name="Accent1 2 12" xfId="1417"/>
    <cellStyle name="Accent1 2 13" xfId="1418"/>
    <cellStyle name="Accent1 2 14" xfId="1419"/>
    <cellStyle name="Accent1 2 15" xfId="1420"/>
    <cellStyle name="Accent1 2 16" xfId="1421"/>
    <cellStyle name="Accent1 2 17" xfId="1422"/>
    <cellStyle name="Accent1 2 2" xfId="1423"/>
    <cellStyle name="Accent1 2 3" xfId="1424"/>
    <cellStyle name="Accent1 2 4" xfId="1425"/>
    <cellStyle name="Accent1 2 5" xfId="1426"/>
    <cellStyle name="Accent1 2 6" xfId="1427"/>
    <cellStyle name="Accent1 2 7" xfId="1428"/>
    <cellStyle name="Accent1 2 8" xfId="1429"/>
    <cellStyle name="Accent1 2 9" xfId="1430"/>
    <cellStyle name="Accent1 3 10" xfId="1431"/>
    <cellStyle name="Accent1 3 11" xfId="1432"/>
    <cellStyle name="Accent1 3 12" xfId="1433"/>
    <cellStyle name="Accent1 3 13" xfId="1434"/>
    <cellStyle name="Accent1 3 14" xfId="1435"/>
    <cellStyle name="Accent1 3 15" xfId="1436"/>
    <cellStyle name="Accent1 3 16" xfId="1437"/>
    <cellStyle name="Accent1 3 17" xfId="1438"/>
    <cellStyle name="Accent1 3 2" xfId="1439"/>
    <cellStyle name="Accent1 3 3" xfId="1440"/>
    <cellStyle name="Accent1 3 4" xfId="1441"/>
    <cellStyle name="Accent1 3 5" xfId="1442"/>
    <cellStyle name="Accent1 3 6" xfId="1443"/>
    <cellStyle name="Accent1 3 7" xfId="1444"/>
    <cellStyle name="Accent1 3 8" xfId="1445"/>
    <cellStyle name="Accent1 3 9" xfId="1446"/>
    <cellStyle name="Accent2" xfId="1447"/>
    <cellStyle name="Accent2 2" xfId="1448"/>
    <cellStyle name="Accent2 2 10" xfId="1449"/>
    <cellStyle name="Accent2 2 11" xfId="1450"/>
    <cellStyle name="Accent2 2 12" xfId="1451"/>
    <cellStyle name="Accent2 2 13" xfId="1452"/>
    <cellStyle name="Accent2 2 14" xfId="1453"/>
    <cellStyle name="Accent2 2 15" xfId="1454"/>
    <cellStyle name="Accent2 2 16" xfId="1455"/>
    <cellStyle name="Accent2 2 17" xfId="1456"/>
    <cellStyle name="Accent2 2 2" xfId="1457"/>
    <cellStyle name="Accent2 2 3" xfId="1458"/>
    <cellStyle name="Accent2 2 4" xfId="1459"/>
    <cellStyle name="Accent2 2 5" xfId="1460"/>
    <cellStyle name="Accent2 2 6" xfId="1461"/>
    <cellStyle name="Accent2 2 7" xfId="1462"/>
    <cellStyle name="Accent2 2 8" xfId="1463"/>
    <cellStyle name="Accent2 2 9" xfId="1464"/>
    <cellStyle name="Accent2 3 10" xfId="1465"/>
    <cellStyle name="Accent2 3 11" xfId="1466"/>
    <cellStyle name="Accent2 3 12" xfId="1467"/>
    <cellStyle name="Accent2 3 13" xfId="1468"/>
    <cellStyle name="Accent2 3 14" xfId="1469"/>
    <cellStyle name="Accent2 3 15" xfId="1470"/>
    <cellStyle name="Accent2 3 16" xfId="1471"/>
    <cellStyle name="Accent2 3 17" xfId="1472"/>
    <cellStyle name="Accent2 3 2" xfId="1473"/>
    <cellStyle name="Accent2 3 3" xfId="1474"/>
    <cellStyle name="Accent2 3 4" xfId="1475"/>
    <cellStyle name="Accent2 3 5" xfId="1476"/>
    <cellStyle name="Accent2 3 6" xfId="1477"/>
    <cellStyle name="Accent2 3 7" xfId="1478"/>
    <cellStyle name="Accent2 3 8" xfId="1479"/>
    <cellStyle name="Accent2 3 9" xfId="1480"/>
    <cellStyle name="Accent3" xfId="1481"/>
    <cellStyle name="Accent3 2" xfId="1482"/>
    <cellStyle name="Accent3 2 10" xfId="1483"/>
    <cellStyle name="Accent3 2 11" xfId="1484"/>
    <cellStyle name="Accent3 2 12" xfId="1485"/>
    <cellStyle name="Accent3 2 13" xfId="1486"/>
    <cellStyle name="Accent3 2 14" xfId="1487"/>
    <cellStyle name="Accent3 2 15" xfId="1488"/>
    <cellStyle name="Accent3 2 16" xfId="1489"/>
    <cellStyle name="Accent3 2 17" xfId="1490"/>
    <cellStyle name="Accent3 2 2" xfId="1491"/>
    <cellStyle name="Accent3 2 3" xfId="1492"/>
    <cellStyle name="Accent3 2 4" xfId="1493"/>
    <cellStyle name="Accent3 2 5" xfId="1494"/>
    <cellStyle name="Accent3 2 6" xfId="1495"/>
    <cellStyle name="Accent3 2 7" xfId="1496"/>
    <cellStyle name="Accent3 2 8" xfId="1497"/>
    <cellStyle name="Accent3 2 9" xfId="1498"/>
    <cellStyle name="Accent3 3 10" xfId="1499"/>
    <cellStyle name="Accent3 3 11" xfId="1500"/>
    <cellStyle name="Accent3 3 12" xfId="1501"/>
    <cellStyle name="Accent3 3 13" xfId="1502"/>
    <cellStyle name="Accent3 3 14" xfId="1503"/>
    <cellStyle name="Accent3 3 15" xfId="1504"/>
    <cellStyle name="Accent3 3 16" xfId="1505"/>
    <cellStyle name="Accent3 3 17" xfId="1506"/>
    <cellStyle name="Accent3 3 2" xfId="1507"/>
    <cellStyle name="Accent3 3 3" xfId="1508"/>
    <cellStyle name="Accent3 3 4" xfId="1509"/>
    <cellStyle name="Accent3 3 5" xfId="1510"/>
    <cellStyle name="Accent3 3 6" xfId="1511"/>
    <cellStyle name="Accent3 3 7" xfId="1512"/>
    <cellStyle name="Accent3 3 8" xfId="1513"/>
    <cellStyle name="Accent3 3 9" xfId="1514"/>
    <cellStyle name="Accent4" xfId="1515"/>
    <cellStyle name="Accent4 2" xfId="1516"/>
    <cellStyle name="Accent4 2 10" xfId="1517"/>
    <cellStyle name="Accent4 2 11" xfId="1518"/>
    <cellStyle name="Accent4 2 12" xfId="1519"/>
    <cellStyle name="Accent4 2 13" xfId="1520"/>
    <cellStyle name="Accent4 2 14" xfId="1521"/>
    <cellStyle name="Accent4 2 15" xfId="1522"/>
    <cellStyle name="Accent4 2 16" xfId="1523"/>
    <cellStyle name="Accent4 2 17" xfId="1524"/>
    <cellStyle name="Accent4 2 2" xfId="1525"/>
    <cellStyle name="Accent4 2 3" xfId="1526"/>
    <cellStyle name="Accent4 2 4" xfId="1527"/>
    <cellStyle name="Accent4 2 5" xfId="1528"/>
    <cellStyle name="Accent4 2 6" xfId="1529"/>
    <cellStyle name="Accent4 2 7" xfId="1530"/>
    <cellStyle name="Accent4 2 8" xfId="1531"/>
    <cellStyle name="Accent4 2 9" xfId="1532"/>
    <cellStyle name="Accent4 3 10" xfId="1533"/>
    <cellStyle name="Accent4 3 11" xfId="1534"/>
    <cellStyle name="Accent4 3 12" xfId="1535"/>
    <cellStyle name="Accent4 3 13" xfId="1536"/>
    <cellStyle name="Accent4 3 14" xfId="1537"/>
    <cellStyle name="Accent4 3 15" xfId="1538"/>
    <cellStyle name="Accent4 3 16" xfId="1539"/>
    <cellStyle name="Accent4 3 17" xfId="1540"/>
    <cellStyle name="Accent4 3 2" xfId="1541"/>
    <cellStyle name="Accent4 3 3" xfId="1542"/>
    <cellStyle name="Accent4 3 4" xfId="1543"/>
    <cellStyle name="Accent4 3 5" xfId="1544"/>
    <cellStyle name="Accent4 3 6" xfId="1545"/>
    <cellStyle name="Accent4 3 7" xfId="1546"/>
    <cellStyle name="Accent4 3 8" xfId="1547"/>
    <cellStyle name="Accent4 3 9" xfId="1548"/>
    <cellStyle name="Accent5" xfId="1549"/>
    <cellStyle name="Accent5 2" xfId="1550"/>
    <cellStyle name="Accent5 2 10" xfId="1551"/>
    <cellStyle name="Accent5 2 11" xfId="1552"/>
    <cellStyle name="Accent5 2 12" xfId="1553"/>
    <cellStyle name="Accent5 2 13" xfId="1554"/>
    <cellStyle name="Accent5 2 14" xfId="1555"/>
    <cellStyle name="Accent5 2 15" xfId="1556"/>
    <cellStyle name="Accent5 2 16" xfId="1557"/>
    <cellStyle name="Accent5 2 17" xfId="1558"/>
    <cellStyle name="Accent5 2 2" xfId="1559"/>
    <cellStyle name="Accent5 2 3" xfId="1560"/>
    <cellStyle name="Accent5 2 4" xfId="1561"/>
    <cellStyle name="Accent5 2 5" xfId="1562"/>
    <cellStyle name="Accent5 2 6" xfId="1563"/>
    <cellStyle name="Accent5 2 7" xfId="1564"/>
    <cellStyle name="Accent5 2 8" xfId="1565"/>
    <cellStyle name="Accent5 2 9" xfId="1566"/>
    <cellStyle name="Accent5 3 10" xfId="1567"/>
    <cellStyle name="Accent5 3 11" xfId="1568"/>
    <cellStyle name="Accent5 3 12" xfId="1569"/>
    <cellStyle name="Accent5 3 13" xfId="1570"/>
    <cellStyle name="Accent5 3 14" xfId="1571"/>
    <cellStyle name="Accent5 3 15" xfId="1572"/>
    <cellStyle name="Accent5 3 16" xfId="1573"/>
    <cellStyle name="Accent5 3 17" xfId="1574"/>
    <cellStyle name="Accent5 3 2" xfId="1575"/>
    <cellStyle name="Accent5 3 3" xfId="1576"/>
    <cellStyle name="Accent5 3 4" xfId="1577"/>
    <cellStyle name="Accent5 3 5" xfId="1578"/>
    <cellStyle name="Accent5 3 6" xfId="1579"/>
    <cellStyle name="Accent5 3 7" xfId="1580"/>
    <cellStyle name="Accent5 3 8" xfId="1581"/>
    <cellStyle name="Accent5 3 9" xfId="1582"/>
    <cellStyle name="Accent6" xfId="1583"/>
    <cellStyle name="Accent6 2" xfId="1584"/>
    <cellStyle name="Accent6 2 10" xfId="1585"/>
    <cellStyle name="Accent6 2 11" xfId="1586"/>
    <cellStyle name="Accent6 2 12" xfId="1587"/>
    <cellStyle name="Accent6 2 13" xfId="1588"/>
    <cellStyle name="Accent6 2 14" xfId="1589"/>
    <cellStyle name="Accent6 2 15" xfId="1590"/>
    <cellStyle name="Accent6 2 16" xfId="1591"/>
    <cellStyle name="Accent6 2 17" xfId="1592"/>
    <cellStyle name="Accent6 2 2" xfId="1593"/>
    <cellStyle name="Accent6 2 3" xfId="1594"/>
    <cellStyle name="Accent6 2 4" xfId="1595"/>
    <cellStyle name="Accent6 2 5" xfId="1596"/>
    <cellStyle name="Accent6 2 6" xfId="1597"/>
    <cellStyle name="Accent6 2 7" xfId="1598"/>
    <cellStyle name="Accent6 2 8" xfId="1599"/>
    <cellStyle name="Accent6 2 9" xfId="1600"/>
    <cellStyle name="Accent6 3 10" xfId="1601"/>
    <cellStyle name="Accent6 3 11" xfId="1602"/>
    <cellStyle name="Accent6 3 12" xfId="1603"/>
    <cellStyle name="Accent6 3 13" xfId="1604"/>
    <cellStyle name="Accent6 3 14" xfId="1605"/>
    <cellStyle name="Accent6 3 15" xfId="1606"/>
    <cellStyle name="Accent6 3 16" xfId="1607"/>
    <cellStyle name="Accent6 3 17" xfId="1608"/>
    <cellStyle name="Accent6 3 2" xfId="1609"/>
    <cellStyle name="Accent6 3 3" xfId="1610"/>
    <cellStyle name="Accent6 3 4" xfId="1611"/>
    <cellStyle name="Accent6 3 5" xfId="1612"/>
    <cellStyle name="Accent6 3 6" xfId="1613"/>
    <cellStyle name="Accent6 3 7" xfId="1614"/>
    <cellStyle name="Accent6 3 8" xfId="1615"/>
    <cellStyle name="Accent6 3 9" xfId="1616"/>
    <cellStyle name="Bad" xfId="1617"/>
    <cellStyle name="Bad 2" xfId="1618"/>
    <cellStyle name="Bad 2 10" xfId="1619"/>
    <cellStyle name="Bad 2 11" xfId="1620"/>
    <cellStyle name="Bad 2 12" xfId="1621"/>
    <cellStyle name="Bad 2 13" xfId="1622"/>
    <cellStyle name="Bad 2 14" xfId="1623"/>
    <cellStyle name="Bad 2 15" xfId="1624"/>
    <cellStyle name="Bad 2 16" xfId="1625"/>
    <cellStyle name="Bad 2 17" xfId="1626"/>
    <cellStyle name="Bad 2 2" xfId="1627"/>
    <cellStyle name="Bad 2 3" xfId="1628"/>
    <cellStyle name="Bad 2 4" xfId="1629"/>
    <cellStyle name="Bad 2 5" xfId="1630"/>
    <cellStyle name="Bad 2 6" xfId="1631"/>
    <cellStyle name="Bad 2 7" xfId="1632"/>
    <cellStyle name="Bad 2 8" xfId="1633"/>
    <cellStyle name="Bad 2 9" xfId="1634"/>
    <cellStyle name="Bad 3 10" xfId="1635"/>
    <cellStyle name="Bad 3 11" xfId="1636"/>
    <cellStyle name="Bad 3 12" xfId="1637"/>
    <cellStyle name="Bad 3 13" xfId="1638"/>
    <cellStyle name="Bad 3 14" xfId="1639"/>
    <cellStyle name="Bad 3 15" xfId="1640"/>
    <cellStyle name="Bad 3 16" xfId="1641"/>
    <cellStyle name="Bad 3 17" xfId="1642"/>
    <cellStyle name="Bad 3 2" xfId="1643"/>
    <cellStyle name="Bad 3 3" xfId="1644"/>
    <cellStyle name="Bad 3 4" xfId="1645"/>
    <cellStyle name="Bad 3 5" xfId="1646"/>
    <cellStyle name="Bad 3 6" xfId="1647"/>
    <cellStyle name="Bad 3 7" xfId="1648"/>
    <cellStyle name="Bad 3 8" xfId="1649"/>
    <cellStyle name="Bad 3 9" xfId="1650"/>
    <cellStyle name="Calcolo" xfId="1651"/>
    <cellStyle name="Calcolo 2" xfId="1652"/>
    <cellStyle name="Calcolo 2 2" xfId="1653"/>
    <cellStyle name="Calcolo 3" xfId="1654"/>
    <cellStyle name="Calcolo 4" xfId="1655"/>
    <cellStyle name="Calculation" xfId="1656"/>
    <cellStyle name="Calculation 2" xfId="1657"/>
    <cellStyle name="Calculation 2 10" xfId="1658"/>
    <cellStyle name="Calculation 2 11" xfId="1659"/>
    <cellStyle name="Calculation 2 12" xfId="1660"/>
    <cellStyle name="Calculation 2 13" xfId="1661"/>
    <cellStyle name="Calculation 2 14" xfId="1662"/>
    <cellStyle name="Calculation 2 15" xfId="1663"/>
    <cellStyle name="Calculation 2 16" xfId="1664"/>
    <cellStyle name="Calculation 2 17" xfId="1665"/>
    <cellStyle name="Calculation 2 2" xfId="1666"/>
    <cellStyle name="Calculation 2 3" xfId="1667"/>
    <cellStyle name="Calculation 2 4" xfId="1668"/>
    <cellStyle name="Calculation 2 5" xfId="1669"/>
    <cellStyle name="Calculation 2 6" xfId="1670"/>
    <cellStyle name="Calculation 2 7" xfId="1671"/>
    <cellStyle name="Calculation 2 8" xfId="1672"/>
    <cellStyle name="Calculation 2 9" xfId="1673"/>
    <cellStyle name="Calculation 3 10" xfId="1674"/>
    <cellStyle name="Calculation 3 11" xfId="1675"/>
    <cellStyle name="Calculation 3 12" xfId="1676"/>
    <cellStyle name="Calculation 3 13" xfId="1677"/>
    <cellStyle name="Calculation 3 14" xfId="1678"/>
    <cellStyle name="Calculation 3 15" xfId="1679"/>
    <cellStyle name="Calculation 3 16" xfId="1680"/>
    <cellStyle name="Calculation 3 17" xfId="1681"/>
    <cellStyle name="Calculation 3 2" xfId="1682"/>
    <cellStyle name="Calculation 3 3" xfId="1683"/>
    <cellStyle name="Calculation 3 4" xfId="1684"/>
    <cellStyle name="Calculation 3 5" xfId="1685"/>
    <cellStyle name="Calculation 3 6" xfId="1686"/>
    <cellStyle name="Calculation 3 7" xfId="1687"/>
    <cellStyle name="Calculation 3 8" xfId="1688"/>
    <cellStyle name="Calculation 3 9" xfId="1689"/>
    <cellStyle name="Cella collegata" xfId="1690"/>
    <cellStyle name="Cella collegata 2" xfId="1691"/>
    <cellStyle name="Cella collegata 2 2" xfId="1692"/>
    <cellStyle name="Cella collegata 3" xfId="1693"/>
    <cellStyle name="Cella collegata 4" xfId="1694"/>
    <cellStyle name="Cella da controllare" xfId="1695"/>
    <cellStyle name="Cella da controllare 2" xfId="1696"/>
    <cellStyle name="Cella da controllare 2 2" xfId="1697"/>
    <cellStyle name="Cella da controllare 3" xfId="1698"/>
    <cellStyle name="Cella da controllare 4" xfId="1699"/>
    <cellStyle name="Check Cell" xfId="1700"/>
    <cellStyle name="Check Cell 2" xfId="1701"/>
    <cellStyle name="Check Cell 2 10" xfId="1702"/>
    <cellStyle name="Check Cell 2 11" xfId="1703"/>
    <cellStyle name="Check Cell 2 12" xfId="1704"/>
    <cellStyle name="Check Cell 2 13" xfId="1705"/>
    <cellStyle name="Check Cell 2 14" xfId="1706"/>
    <cellStyle name="Check Cell 2 15" xfId="1707"/>
    <cellStyle name="Check Cell 2 16" xfId="1708"/>
    <cellStyle name="Check Cell 2 17" xfId="1709"/>
    <cellStyle name="Check Cell 2 2" xfId="1710"/>
    <cellStyle name="Check Cell 2 3" xfId="1711"/>
    <cellStyle name="Check Cell 2 4" xfId="1712"/>
    <cellStyle name="Check Cell 2 5" xfId="1713"/>
    <cellStyle name="Check Cell 2 6" xfId="1714"/>
    <cellStyle name="Check Cell 2 7" xfId="1715"/>
    <cellStyle name="Check Cell 2 8" xfId="1716"/>
    <cellStyle name="Check Cell 2 9" xfId="1717"/>
    <cellStyle name="Check Cell 3 10" xfId="1718"/>
    <cellStyle name="Check Cell 3 11" xfId="1719"/>
    <cellStyle name="Check Cell 3 12" xfId="1720"/>
    <cellStyle name="Check Cell 3 13" xfId="1721"/>
    <cellStyle name="Check Cell 3 14" xfId="1722"/>
    <cellStyle name="Check Cell 3 15" xfId="1723"/>
    <cellStyle name="Check Cell 3 16" xfId="1724"/>
    <cellStyle name="Check Cell 3 17" xfId="1725"/>
    <cellStyle name="Check Cell 3 2" xfId="1726"/>
    <cellStyle name="Check Cell 3 3" xfId="1727"/>
    <cellStyle name="Check Cell 3 4" xfId="1728"/>
    <cellStyle name="Check Cell 3 5" xfId="1729"/>
    <cellStyle name="Check Cell 3 6" xfId="1730"/>
    <cellStyle name="Check Cell 3 7" xfId="1731"/>
    <cellStyle name="Check Cell 3 8" xfId="1732"/>
    <cellStyle name="Check Cell 3 9" xfId="1733"/>
    <cellStyle name="Colore 1" xfId="1734"/>
    <cellStyle name="Colore 1 2" xfId="1735"/>
    <cellStyle name="Colore 1 2 2" xfId="1736"/>
    <cellStyle name="Colore 1 3" xfId="1737"/>
    <cellStyle name="Colore 1 4" xfId="1738"/>
    <cellStyle name="Colore 2" xfId="1739"/>
    <cellStyle name="Colore 2 2" xfId="1740"/>
    <cellStyle name="Colore 2 2 2" xfId="1741"/>
    <cellStyle name="Colore 2 3" xfId="1742"/>
    <cellStyle name="Colore 2 4" xfId="1743"/>
    <cellStyle name="Colore 3" xfId="1744"/>
    <cellStyle name="Colore 3 2" xfId="1745"/>
    <cellStyle name="Colore 3 2 2" xfId="1746"/>
    <cellStyle name="Colore 3 3" xfId="1747"/>
    <cellStyle name="Colore 3 4" xfId="1748"/>
    <cellStyle name="Colore 4" xfId="1749"/>
    <cellStyle name="Colore 4 2" xfId="1750"/>
    <cellStyle name="Colore 4 2 2" xfId="1751"/>
    <cellStyle name="Colore 4 3" xfId="1752"/>
    <cellStyle name="Colore 4 4" xfId="1753"/>
    <cellStyle name="Colore 5" xfId="1754"/>
    <cellStyle name="Colore 5 2" xfId="1755"/>
    <cellStyle name="Colore 5 2 2" xfId="1756"/>
    <cellStyle name="Colore 5 3" xfId="1757"/>
    <cellStyle name="Colore 5 4" xfId="1758"/>
    <cellStyle name="Colore 6" xfId="1759"/>
    <cellStyle name="Colore 6 2" xfId="1760"/>
    <cellStyle name="Colore 6 2 2" xfId="1761"/>
    <cellStyle name="Colore 6 3" xfId="1762"/>
    <cellStyle name="Colore 6 4" xfId="1763"/>
    <cellStyle name="Comma" xfId="1764"/>
    <cellStyle name="Comma [0]" xfId="1765"/>
    <cellStyle name="Comma 2" xfId="1766"/>
    <cellStyle name="Comma 2 2" xfId="1767"/>
    <cellStyle name="Comma 2 2 2" xfId="1768"/>
    <cellStyle name="Comma 2 2 2 2" xfId="1769"/>
    <cellStyle name="Comma 2 2 2 3" xfId="1770"/>
    <cellStyle name="Comma 2 3" xfId="1771"/>
    <cellStyle name="Comma 2 3 2" xfId="1772"/>
    <cellStyle name="Comma 2 3 3" xfId="1773"/>
    <cellStyle name="Comma 2 4" xfId="1774"/>
    <cellStyle name="Comma 2 4 2" xfId="1775"/>
    <cellStyle name="Comma 2 4 3" xfId="1776"/>
    <cellStyle name="Comma 2 5" xfId="1777"/>
    <cellStyle name="Comma 2 5 2" xfId="1778"/>
    <cellStyle name="Comma 2 6" xfId="1779"/>
    <cellStyle name="Comma 2 7" xfId="1780"/>
    <cellStyle name="Comma 3" xfId="1781"/>
    <cellStyle name="Comma 3 2" xfId="1782"/>
    <cellStyle name="Comma 3 2 2" xfId="1783"/>
    <cellStyle name="Comma 3 2 2 2" xfId="1784"/>
    <cellStyle name="Comma 3 3" xfId="1785"/>
    <cellStyle name="Comma 3 4" xfId="1786"/>
    <cellStyle name="Comma 4" xfId="1787"/>
    <cellStyle name="Comma 4 2" xfId="1788"/>
    <cellStyle name="Comma 4 2 2" xfId="1789"/>
    <cellStyle name="Comma 4 2 2 2" xfId="1790"/>
    <cellStyle name="Comma 4 2 3" xfId="1791"/>
    <cellStyle name="Comma 4 2 4" xfId="1792"/>
    <cellStyle name="Comma 4 3" xfId="1793"/>
    <cellStyle name="Comma 4 3 2" xfId="1794"/>
    <cellStyle name="Comma 4 3 3" xfId="1795"/>
    <cellStyle name="Comma 4 4" xfId="1796"/>
    <cellStyle name="Comma 4 5" xfId="1797"/>
    <cellStyle name="Comma 5" xfId="1798"/>
    <cellStyle name="Comma 5 2" xfId="1799"/>
    <cellStyle name="Comma 5 3" xfId="1800"/>
    <cellStyle name="Comma 6" xfId="1801"/>
    <cellStyle name="Currency" xfId="1802"/>
    <cellStyle name="Currency [0]" xfId="1803"/>
    <cellStyle name="Explanatory Text" xfId="1804"/>
    <cellStyle name="Explanatory Text 2" xfId="1805"/>
    <cellStyle name="Explanatory Text 2 10" xfId="1806"/>
    <cellStyle name="Explanatory Text 2 11" xfId="1807"/>
    <cellStyle name="Explanatory Text 2 12" xfId="1808"/>
    <cellStyle name="Explanatory Text 2 13" xfId="1809"/>
    <cellStyle name="Explanatory Text 2 14" xfId="1810"/>
    <cellStyle name="Explanatory Text 2 15" xfId="1811"/>
    <cellStyle name="Explanatory Text 2 16" xfId="1812"/>
    <cellStyle name="Explanatory Text 2 17" xfId="1813"/>
    <cellStyle name="Explanatory Text 2 2" xfId="1814"/>
    <cellStyle name="Explanatory Text 2 3" xfId="1815"/>
    <cellStyle name="Explanatory Text 2 4" xfId="1816"/>
    <cellStyle name="Explanatory Text 2 5" xfId="1817"/>
    <cellStyle name="Explanatory Text 2 6" xfId="1818"/>
    <cellStyle name="Explanatory Text 2 7" xfId="1819"/>
    <cellStyle name="Explanatory Text 2 8" xfId="1820"/>
    <cellStyle name="Explanatory Text 2 9" xfId="1821"/>
    <cellStyle name="Explanatory Text 3 10" xfId="1822"/>
    <cellStyle name="Explanatory Text 3 11" xfId="1823"/>
    <cellStyle name="Explanatory Text 3 12" xfId="1824"/>
    <cellStyle name="Explanatory Text 3 13" xfId="1825"/>
    <cellStyle name="Explanatory Text 3 14" xfId="1826"/>
    <cellStyle name="Explanatory Text 3 15" xfId="1827"/>
    <cellStyle name="Explanatory Text 3 16" xfId="1828"/>
    <cellStyle name="Explanatory Text 3 17" xfId="1829"/>
    <cellStyle name="Explanatory Text 3 2" xfId="1830"/>
    <cellStyle name="Explanatory Text 3 3" xfId="1831"/>
    <cellStyle name="Explanatory Text 3 4" xfId="1832"/>
    <cellStyle name="Explanatory Text 3 5" xfId="1833"/>
    <cellStyle name="Explanatory Text 3 6" xfId="1834"/>
    <cellStyle name="Explanatory Text 3 7" xfId="1835"/>
    <cellStyle name="Explanatory Text 3 8" xfId="1836"/>
    <cellStyle name="Explanatory Text 3 9" xfId="1837"/>
    <cellStyle name="Followed Hyperlink" xfId="1838"/>
    <cellStyle name="Good" xfId="1839"/>
    <cellStyle name="Good 2" xfId="1840"/>
    <cellStyle name="Good 2 10" xfId="1841"/>
    <cellStyle name="Good 2 11" xfId="1842"/>
    <cellStyle name="Good 2 12" xfId="1843"/>
    <cellStyle name="Good 2 13" xfId="1844"/>
    <cellStyle name="Good 2 14" xfId="1845"/>
    <cellStyle name="Good 2 15" xfId="1846"/>
    <cellStyle name="Good 2 16" xfId="1847"/>
    <cellStyle name="Good 2 17" xfId="1848"/>
    <cellStyle name="Good 2 2" xfId="1849"/>
    <cellStyle name="Good 2 3" xfId="1850"/>
    <cellStyle name="Good 2 4" xfId="1851"/>
    <cellStyle name="Good 2 5" xfId="1852"/>
    <cellStyle name="Good 2 6" xfId="1853"/>
    <cellStyle name="Good 2 7" xfId="1854"/>
    <cellStyle name="Good 2 8" xfId="1855"/>
    <cellStyle name="Good 2 9" xfId="1856"/>
    <cellStyle name="Good 3 10" xfId="1857"/>
    <cellStyle name="Good 3 11" xfId="1858"/>
    <cellStyle name="Good 3 12" xfId="1859"/>
    <cellStyle name="Good 3 13" xfId="1860"/>
    <cellStyle name="Good 3 14" xfId="1861"/>
    <cellStyle name="Good 3 15" xfId="1862"/>
    <cellStyle name="Good 3 16" xfId="1863"/>
    <cellStyle name="Good 3 17" xfId="1864"/>
    <cellStyle name="Good 3 2" xfId="1865"/>
    <cellStyle name="Good 3 3" xfId="1866"/>
    <cellStyle name="Good 3 4" xfId="1867"/>
    <cellStyle name="Good 3 5" xfId="1868"/>
    <cellStyle name="Good 3 6" xfId="1869"/>
    <cellStyle name="Good 3 7" xfId="1870"/>
    <cellStyle name="Good 3 8" xfId="1871"/>
    <cellStyle name="Good 3 9" xfId="1872"/>
    <cellStyle name="Heading 1" xfId="1873"/>
    <cellStyle name="Heading 1 2" xfId="1874"/>
    <cellStyle name="Heading 1 2 10" xfId="1875"/>
    <cellStyle name="Heading 1 2 11" xfId="1876"/>
    <cellStyle name="Heading 1 2 12" xfId="1877"/>
    <cellStyle name="Heading 1 2 13" xfId="1878"/>
    <cellStyle name="Heading 1 2 14" xfId="1879"/>
    <cellStyle name="Heading 1 2 15" xfId="1880"/>
    <cellStyle name="Heading 1 2 16" xfId="1881"/>
    <cellStyle name="Heading 1 2 17" xfId="1882"/>
    <cellStyle name="Heading 1 2 18" xfId="1883"/>
    <cellStyle name="Heading 1 2 2" xfId="1884"/>
    <cellStyle name="Heading 1 2 2 2" xfId="1885"/>
    <cellStyle name="Heading 1 2 3" xfId="1886"/>
    <cellStyle name="Heading 1 2 4" xfId="1887"/>
    <cellStyle name="Heading 1 2 5" xfId="1888"/>
    <cellStyle name="Heading 1 2 6" xfId="1889"/>
    <cellStyle name="Heading 1 2 7" xfId="1890"/>
    <cellStyle name="Heading 1 2 8" xfId="1891"/>
    <cellStyle name="Heading 1 2 9" xfId="1892"/>
    <cellStyle name="Heading 1 3" xfId="1893"/>
    <cellStyle name="Heading 1 3 10" xfId="1894"/>
    <cellStyle name="Heading 1 3 11" xfId="1895"/>
    <cellStyle name="Heading 1 3 12" xfId="1896"/>
    <cellStyle name="Heading 1 3 13" xfId="1897"/>
    <cellStyle name="Heading 1 3 14" xfId="1898"/>
    <cellStyle name="Heading 1 3 15" xfId="1899"/>
    <cellStyle name="Heading 1 3 16" xfId="1900"/>
    <cellStyle name="Heading 1 3 17" xfId="1901"/>
    <cellStyle name="Heading 1 3 2" xfId="1902"/>
    <cellStyle name="Heading 1 3 3" xfId="1903"/>
    <cellStyle name="Heading 1 3 4" xfId="1904"/>
    <cellStyle name="Heading 1 3 5" xfId="1905"/>
    <cellStyle name="Heading 1 3 6" xfId="1906"/>
    <cellStyle name="Heading 1 3 7" xfId="1907"/>
    <cellStyle name="Heading 1 3 8" xfId="1908"/>
    <cellStyle name="Heading 1 3 9" xfId="1909"/>
    <cellStyle name="Heading 2" xfId="1910"/>
    <cellStyle name="Heading 2 2" xfId="1911"/>
    <cellStyle name="Heading 2 2 10" xfId="1912"/>
    <cellStyle name="Heading 2 2 11" xfId="1913"/>
    <cellStyle name="Heading 2 2 12" xfId="1914"/>
    <cellStyle name="Heading 2 2 13" xfId="1915"/>
    <cellStyle name="Heading 2 2 14" xfId="1916"/>
    <cellStyle name="Heading 2 2 15" xfId="1917"/>
    <cellStyle name="Heading 2 2 16" xfId="1918"/>
    <cellStyle name="Heading 2 2 17" xfId="1919"/>
    <cellStyle name="Heading 2 2 2" xfId="1920"/>
    <cellStyle name="Heading 2 2 3" xfId="1921"/>
    <cellStyle name="Heading 2 2 4" xfId="1922"/>
    <cellStyle name="Heading 2 2 5" xfId="1923"/>
    <cellStyle name="Heading 2 2 6" xfId="1924"/>
    <cellStyle name="Heading 2 2 7" xfId="1925"/>
    <cellStyle name="Heading 2 2 8" xfId="1926"/>
    <cellStyle name="Heading 2 2 9" xfId="1927"/>
    <cellStyle name="Heading 2 3 10" xfId="1928"/>
    <cellStyle name="Heading 2 3 11" xfId="1929"/>
    <cellStyle name="Heading 2 3 12" xfId="1930"/>
    <cellStyle name="Heading 2 3 13" xfId="1931"/>
    <cellStyle name="Heading 2 3 14" xfId="1932"/>
    <cellStyle name="Heading 2 3 15" xfId="1933"/>
    <cellStyle name="Heading 2 3 16" xfId="1934"/>
    <cellStyle name="Heading 2 3 17" xfId="1935"/>
    <cellStyle name="Heading 2 3 2" xfId="1936"/>
    <cellStyle name="Heading 2 3 3" xfId="1937"/>
    <cellStyle name="Heading 2 3 4" xfId="1938"/>
    <cellStyle name="Heading 2 3 5" xfId="1939"/>
    <cellStyle name="Heading 2 3 6" xfId="1940"/>
    <cellStyle name="Heading 2 3 7" xfId="1941"/>
    <cellStyle name="Heading 2 3 8" xfId="1942"/>
    <cellStyle name="Heading 2 3 9" xfId="1943"/>
    <cellStyle name="Heading 3" xfId="1944"/>
    <cellStyle name="Heading 3 2" xfId="1945"/>
    <cellStyle name="Heading 3 2 10" xfId="1946"/>
    <cellStyle name="Heading 3 2 11" xfId="1947"/>
    <cellStyle name="Heading 3 2 12" xfId="1948"/>
    <cellStyle name="Heading 3 2 13" xfId="1949"/>
    <cellStyle name="Heading 3 2 14" xfId="1950"/>
    <cellStyle name="Heading 3 2 15" xfId="1951"/>
    <cellStyle name="Heading 3 2 16" xfId="1952"/>
    <cellStyle name="Heading 3 2 17" xfId="1953"/>
    <cellStyle name="Heading 3 2 2" xfId="1954"/>
    <cellStyle name="Heading 3 2 3" xfId="1955"/>
    <cellStyle name="Heading 3 2 4" xfId="1956"/>
    <cellStyle name="Heading 3 2 5" xfId="1957"/>
    <cellStyle name="Heading 3 2 6" xfId="1958"/>
    <cellStyle name="Heading 3 2 7" xfId="1959"/>
    <cellStyle name="Heading 3 2 8" xfId="1960"/>
    <cellStyle name="Heading 3 2 9" xfId="1961"/>
    <cellStyle name="Heading 3 3 10" xfId="1962"/>
    <cellStyle name="Heading 3 3 11" xfId="1963"/>
    <cellStyle name="Heading 3 3 12" xfId="1964"/>
    <cellStyle name="Heading 3 3 13" xfId="1965"/>
    <cellStyle name="Heading 3 3 14" xfId="1966"/>
    <cellStyle name="Heading 3 3 15" xfId="1967"/>
    <cellStyle name="Heading 3 3 16" xfId="1968"/>
    <cellStyle name="Heading 3 3 17" xfId="1969"/>
    <cellStyle name="Heading 3 3 2" xfId="1970"/>
    <cellStyle name="Heading 3 3 3" xfId="1971"/>
    <cellStyle name="Heading 3 3 4" xfId="1972"/>
    <cellStyle name="Heading 3 3 5" xfId="1973"/>
    <cellStyle name="Heading 3 3 6" xfId="1974"/>
    <cellStyle name="Heading 3 3 7" xfId="1975"/>
    <cellStyle name="Heading 3 3 8" xfId="1976"/>
    <cellStyle name="Heading 3 3 9" xfId="1977"/>
    <cellStyle name="Heading 4" xfId="1978"/>
    <cellStyle name="Heading 4 2" xfId="1979"/>
    <cellStyle name="Heading 4 2 10" xfId="1980"/>
    <cellStyle name="Heading 4 2 11" xfId="1981"/>
    <cellStyle name="Heading 4 2 12" xfId="1982"/>
    <cellStyle name="Heading 4 2 13" xfId="1983"/>
    <cellStyle name="Heading 4 2 14" xfId="1984"/>
    <cellStyle name="Heading 4 2 15" xfId="1985"/>
    <cellStyle name="Heading 4 2 16" xfId="1986"/>
    <cellStyle name="Heading 4 2 17" xfId="1987"/>
    <cellStyle name="Heading 4 2 2" xfId="1988"/>
    <cellStyle name="Heading 4 2 3" xfId="1989"/>
    <cellStyle name="Heading 4 2 4" xfId="1990"/>
    <cellStyle name="Heading 4 2 5" xfId="1991"/>
    <cellStyle name="Heading 4 2 6" xfId="1992"/>
    <cellStyle name="Heading 4 2 7" xfId="1993"/>
    <cellStyle name="Heading 4 2 8" xfId="1994"/>
    <cellStyle name="Heading 4 2 9" xfId="1995"/>
    <cellStyle name="Heading 4 3 10" xfId="1996"/>
    <cellStyle name="Heading 4 3 11" xfId="1997"/>
    <cellStyle name="Heading 4 3 12" xfId="1998"/>
    <cellStyle name="Heading 4 3 13" xfId="1999"/>
    <cellStyle name="Heading 4 3 14" xfId="2000"/>
    <cellStyle name="Heading 4 3 15" xfId="2001"/>
    <cellStyle name="Heading 4 3 16" xfId="2002"/>
    <cellStyle name="Heading 4 3 17" xfId="2003"/>
    <cellStyle name="Heading 4 3 2" xfId="2004"/>
    <cellStyle name="Heading 4 3 3" xfId="2005"/>
    <cellStyle name="Heading 4 3 4" xfId="2006"/>
    <cellStyle name="Heading 4 3 5" xfId="2007"/>
    <cellStyle name="Heading 4 3 6" xfId="2008"/>
    <cellStyle name="Heading 4 3 7" xfId="2009"/>
    <cellStyle name="Heading 4 3 8" xfId="2010"/>
    <cellStyle name="Heading 4 3 9" xfId="2011"/>
    <cellStyle name="Hyperlink" xfId="2012"/>
    <cellStyle name="Hyperlink 2" xfId="2013"/>
    <cellStyle name="Hyperlink 3" xfId="2014"/>
    <cellStyle name="Input" xfId="2015"/>
    <cellStyle name="Input 2" xfId="2016"/>
    <cellStyle name="Input 2 10" xfId="2017"/>
    <cellStyle name="Input 2 11" xfId="2018"/>
    <cellStyle name="Input 2 12" xfId="2019"/>
    <cellStyle name="Input 2 13" xfId="2020"/>
    <cellStyle name="Input 2 14" xfId="2021"/>
    <cellStyle name="Input 2 15" xfId="2022"/>
    <cellStyle name="Input 2 16" xfId="2023"/>
    <cellStyle name="Input 2 17" xfId="2024"/>
    <cellStyle name="Input 2 18" xfId="2025"/>
    <cellStyle name="Input 2 19" xfId="2026"/>
    <cellStyle name="Input 2 2" xfId="2027"/>
    <cellStyle name="Input 2 20" xfId="2028"/>
    <cellStyle name="Input 2 3" xfId="2029"/>
    <cellStyle name="Input 2 4" xfId="2030"/>
    <cellStyle name="Input 2 5" xfId="2031"/>
    <cellStyle name="Input 2 6" xfId="2032"/>
    <cellStyle name="Input 2 7" xfId="2033"/>
    <cellStyle name="Input 2 8" xfId="2034"/>
    <cellStyle name="Input 2 9" xfId="2035"/>
    <cellStyle name="Input 3" xfId="2036"/>
    <cellStyle name="Input 3 10" xfId="2037"/>
    <cellStyle name="Input 3 11" xfId="2038"/>
    <cellStyle name="Input 3 12" xfId="2039"/>
    <cellStyle name="Input 3 13" xfId="2040"/>
    <cellStyle name="Input 3 14" xfId="2041"/>
    <cellStyle name="Input 3 15" xfId="2042"/>
    <cellStyle name="Input 3 16" xfId="2043"/>
    <cellStyle name="Input 3 17" xfId="2044"/>
    <cellStyle name="Input 3 2" xfId="2045"/>
    <cellStyle name="Input 3 3" xfId="2046"/>
    <cellStyle name="Input 3 4" xfId="2047"/>
    <cellStyle name="Input 3 5" xfId="2048"/>
    <cellStyle name="Input 3 6" xfId="2049"/>
    <cellStyle name="Input 3 7" xfId="2050"/>
    <cellStyle name="Input 3 8" xfId="2051"/>
    <cellStyle name="Input 3 9" xfId="2052"/>
    <cellStyle name="Input 4" xfId="2053"/>
    <cellStyle name="Linked Cell" xfId="2054"/>
    <cellStyle name="Linked Cell 2" xfId="2055"/>
    <cellStyle name="Linked Cell 2 10" xfId="2056"/>
    <cellStyle name="Linked Cell 2 11" xfId="2057"/>
    <cellStyle name="Linked Cell 2 12" xfId="2058"/>
    <cellStyle name="Linked Cell 2 13" xfId="2059"/>
    <cellStyle name="Linked Cell 2 14" xfId="2060"/>
    <cellStyle name="Linked Cell 2 15" xfId="2061"/>
    <cellStyle name="Linked Cell 2 16" xfId="2062"/>
    <cellStyle name="Linked Cell 2 17" xfId="2063"/>
    <cellStyle name="Linked Cell 2 2" xfId="2064"/>
    <cellStyle name="Linked Cell 2 3" xfId="2065"/>
    <cellStyle name="Linked Cell 2 4" xfId="2066"/>
    <cellStyle name="Linked Cell 2 5" xfId="2067"/>
    <cellStyle name="Linked Cell 2 6" xfId="2068"/>
    <cellStyle name="Linked Cell 2 7" xfId="2069"/>
    <cellStyle name="Linked Cell 2 8" xfId="2070"/>
    <cellStyle name="Linked Cell 2 9" xfId="2071"/>
    <cellStyle name="Linked Cell 3 10" xfId="2072"/>
    <cellStyle name="Linked Cell 3 11" xfId="2073"/>
    <cellStyle name="Linked Cell 3 12" xfId="2074"/>
    <cellStyle name="Linked Cell 3 13" xfId="2075"/>
    <cellStyle name="Linked Cell 3 14" xfId="2076"/>
    <cellStyle name="Linked Cell 3 15" xfId="2077"/>
    <cellStyle name="Linked Cell 3 16" xfId="2078"/>
    <cellStyle name="Linked Cell 3 17" xfId="2079"/>
    <cellStyle name="Linked Cell 3 2" xfId="2080"/>
    <cellStyle name="Linked Cell 3 3" xfId="2081"/>
    <cellStyle name="Linked Cell 3 4" xfId="2082"/>
    <cellStyle name="Linked Cell 3 5" xfId="2083"/>
    <cellStyle name="Linked Cell 3 6" xfId="2084"/>
    <cellStyle name="Linked Cell 3 7" xfId="2085"/>
    <cellStyle name="Linked Cell 3 8" xfId="2086"/>
    <cellStyle name="Linked Cell 3 9" xfId="2087"/>
    <cellStyle name="Migliaia 2" xfId="2088"/>
    <cellStyle name="Migliaia 2 2" xfId="2089"/>
    <cellStyle name="Migliaia 2 3" xfId="2090"/>
    <cellStyle name="Migliaia 3" xfId="2091"/>
    <cellStyle name="Migliaia 3 2" xfId="2092"/>
    <cellStyle name="Migliaia 3 3" xfId="2093"/>
    <cellStyle name="Neutral" xfId="2094"/>
    <cellStyle name="Neutral 2" xfId="2095"/>
    <cellStyle name="Neutral 2 10" xfId="2096"/>
    <cellStyle name="Neutral 2 11" xfId="2097"/>
    <cellStyle name="Neutral 2 12" xfId="2098"/>
    <cellStyle name="Neutral 2 13" xfId="2099"/>
    <cellStyle name="Neutral 2 14" xfId="2100"/>
    <cellStyle name="Neutral 2 15" xfId="2101"/>
    <cellStyle name="Neutral 2 16" xfId="2102"/>
    <cellStyle name="Neutral 2 17" xfId="2103"/>
    <cellStyle name="Neutral 2 2" xfId="2104"/>
    <cellStyle name="Neutral 2 3" xfId="2105"/>
    <cellStyle name="Neutral 2 4" xfId="2106"/>
    <cellStyle name="Neutral 2 5" xfId="2107"/>
    <cellStyle name="Neutral 2 6" xfId="2108"/>
    <cellStyle name="Neutral 2 7" xfId="2109"/>
    <cellStyle name="Neutral 2 8" xfId="2110"/>
    <cellStyle name="Neutral 2 9" xfId="2111"/>
    <cellStyle name="Neutral 3 10" xfId="2112"/>
    <cellStyle name="Neutral 3 11" xfId="2113"/>
    <cellStyle name="Neutral 3 12" xfId="2114"/>
    <cellStyle name="Neutral 3 13" xfId="2115"/>
    <cellStyle name="Neutral 3 14" xfId="2116"/>
    <cellStyle name="Neutral 3 15" xfId="2117"/>
    <cellStyle name="Neutral 3 16" xfId="2118"/>
    <cellStyle name="Neutral 3 17" xfId="2119"/>
    <cellStyle name="Neutral 3 2" xfId="2120"/>
    <cellStyle name="Neutral 3 3" xfId="2121"/>
    <cellStyle name="Neutral 3 4" xfId="2122"/>
    <cellStyle name="Neutral 3 5" xfId="2123"/>
    <cellStyle name="Neutral 3 6" xfId="2124"/>
    <cellStyle name="Neutral 3 7" xfId="2125"/>
    <cellStyle name="Neutral 3 8" xfId="2126"/>
    <cellStyle name="Neutral 3 9" xfId="2127"/>
    <cellStyle name="Neutrale" xfId="2128"/>
    <cellStyle name="Neutrale 2" xfId="2129"/>
    <cellStyle name="Neutrale 2 2" xfId="2130"/>
    <cellStyle name="Neutrale 3" xfId="2131"/>
    <cellStyle name="Neutrale 4" xfId="2132"/>
    <cellStyle name="Normal 10" xfId="2133"/>
    <cellStyle name="Normal 10 2" xfId="2134"/>
    <cellStyle name="Normal 10 3" xfId="2135"/>
    <cellStyle name="Normal 11" xfId="2136"/>
    <cellStyle name="Normal 11 2" xfId="2137"/>
    <cellStyle name="Normal 11 2 2" xfId="2138"/>
    <cellStyle name="Normal 12" xfId="2139"/>
    <cellStyle name="Normal 13" xfId="2140"/>
    <cellStyle name="Normal 13 2" xfId="2141"/>
    <cellStyle name="Normal 14" xfId="2142"/>
    <cellStyle name="Normal 14 2" xfId="2143"/>
    <cellStyle name="Normal 15" xfId="2144"/>
    <cellStyle name="Normal 15 2" xfId="2145"/>
    <cellStyle name="Normal 15 3" xfId="2146"/>
    <cellStyle name="Normal 16" xfId="2147"/>
    <cellStyle name="Normal 17" xfId="2148"/>
    <cellStyle name="Normal 17 2" xfId="2149"/>
    <cellStyle name="Normal 18" xfId="2150"/>
    <cellStyle name="Normal 19" xfId="2151"/>
    <cellStyle name="Normal 2" xfId="2152"/>
    <cellStyle name="Normal 2 10" xfId="2153"/>
    <cellStyle name="Normal 2 10 2" xfId="2154"/>
    <cellStyle name="Normal 2 11" xfId="2155"/>
    <cellStyle name="Normal 2 11 2" xfId="2156"/>
    <cellStyle name="Normal 2 11 3" xfId="2157"/>
    <cellStyle name="Normal 2 11 3 2" xfId="2158"/>
    <cellStyle name="Normal 2 12" xfId="2159"/>
    <cellStyle name="Normal 2 12 2" xfId="2160"/>
    <cellStyle name="Normal 2 13" xfId="2161"/>
    <cellStyle name="Normal 2 14" xfId="2162"/>
    <cellStyle name="Normal 2 15" xfId="2163"/>
    <cellStyle name="Normal 2 16" xfId="2164"/>
    <cellStyle name="Normal 2 18" xfId="2165"/>
    <cellStyle name="Normal 2 2" xfId="2166"/>
    <cellStyle name="Normal 2 2 10" xfId="2167"/>
    <cellStyle name="Normal 2 2 11" xfId="2168"/>
    <cellStyle name="Normal 2 2 12" xfId="2169"/>
    <cellStyle name="Normal 2 2 12 2" xfId="2170"/>
    <cellStyle name="Normal 2 2 12 3" xfId="2171"/>
    <cellStyle name="Normal 2 2 13" xfId="2172"/>
    <cellStyle name="Normal 2 2 14" xfId="2173"/>
    <cellStyle name="Normal 2 2 2" xfId="2174"/>
    <cellStyle name="Normal 2 2 2 2" xfId="2175"/>
    <cellStyle name="Normal 2 2 2 2 2" xfId="2176"/>
    <cellStyle name="Normal 2 2 2 2 2 2" xfId="2177"/>
    <cellStyle name="Normal 2 2 2 2 3" xfId="2178"/>
    <cellStyle name="Normal 2 2 2 3" xfId="2179"/>
    <cellStyle name="Normal 2 2 2 3 2" xfId="2180"/>
    <cellStyle name="Normal 2 2 2 4" xfId="2181"/>
    <cellStyle name="Normal 2 2 2 4 2" xfId="2182"/>
    <cellStyle name="Normal 2 2 2 5" xfId="2183"/>
    <cellStyle name="Normal 2 2 3" xfId="2184"/>
    <cellStyle name="Normal 2 2 4" xfId="2185"/>
    <cellStyle name="Normal 2 2 5" xfId="2186"/>
    <cellStyle name="Normal 2 2 5 2" xfId="2187"/>
    <cellStyle name="Normal 2 2 5 3" xfId="2188"/>
    <cellStyle name="Normal 2 2 5 3 2" xfId="2189"/>
    <cellStyle name="Normal 2 2 5 4" xfId="2190"/>
    <cellStyle name="Normal 2 2 6" xfId="2191"/>
    <cellStyle name="Normal 2 2 6 2" xfId="2192"/>
    <cellStyle name="Normal 2 2 7" xfId="2193"/>
    <cellStyle name="Normal 2 2 8" xfId="2194"/>
    <cellStyle name="Normal 2 2 8 2" xfId="2195"/>
    <cellStyle name="Normal 2 2 8 2 2" xfId="2196"/>
    <cellStyle name="Normal 2 2 8 3" xfId="2197"/>
    <cellStyle name="Normal 2 2 9" xfId="2198"/>
    <cellStyle name="Normal 2 3" xfId="2199"/>
    <cellStyle name="Normal 2 3 10" xfId="2200"/>
    <cellStyle name="Normal 2 3 11" xfId="2201"/>
    <cellStyle name="Normal 2 3 2" xfId="2202"/>
    <cellStyle name="Normal 2 3 2 2" xfId="2203"/>
    <cellStyle name="Normal 2 3 2 3" xfId="2204"/>
    <cellStyle name="Normal 2 3 3" xfId="2205"/>
    <cellStyle name="Normal 2 3 3 2" xfId="2206"/>
    <cellStyle name="Normal 2 3 3 3" xfId="2207"/>
    <cellStyle name="Normal 2 3 4" xfId="2208"/>
    <cellStyle name="Normal 2 3 4 2" xfId="2209"/>
    <cellStyle name="Normal 2 3 5" xfId="2210"/>
    <cellStyle name="Normal 2 3 5 2" xfId="2211"/>
    <cellStyle name="Normal 2 3 6" xfId="2212"/>
    <cellStyle name="Normal 2 3 6 2" xfId="2213"/>
    <cellStyle name="Normal 2 3 7" xfId="2214"/>
    <cellStyle name="Normal 2 3 7 2" xfId="2215"/>
    <cellStyle name="Normal 2 3 8" xfId="2216"/>
    <cellStyle name="Normal 2 3 9" xfId="2217"/>
    <cellStyle name="Normal 2 3 9 2" xfId="2218"/>
    <cellStyle name="Normal 2 4" xfId="2219"/>
    <cellStyle name="Normal 2 4 2" xfId="2220"/>
    <cellStyle name="Normal 2 4 2 2" xfId="2221"/>
    <cellStyle name="Normal 2 4 2 3" xfId="2222"/>
    <cellStyle name="Normal 2 4 2 3 2" xfId="2223"/>
    <cellStyle name="Normal 2 4 3" xfId="2224"/>
    <cellStyle name="Normal 2 4 3 2" xfId="2225"/>
    <cellStyle name="Normal 2 4 3 3" xfId="2226"/>
    <cellStyle name="Normal 2 4 4" xfId="2227"/>
    <cellStyle name="Normal 2 4 5" xfId="2228"/>
    <cellStyle name="Normal 2 5" xfId="2229"/>
    <cellStyle name="Normal 2 5 2" xfId="2230"/>
    <cellStyle name="Normal 2 5 3" xfId="2231"/>
    <cellStyle name="Normal 2 6" xfId="2232"/>
    <cellStyle name="Normal 2 6 2" xfId="2233"/>
    <cellStyle name="Normal 2 6 2 2" xfId="2234"/>
    <cellStyle name="Normal 2 6 3" xfId="2235"/>
    <cellStyle name="Normal 2 6 4" xfId="2236"/>
    <cellStyle name="Normal 2 7" xfId="2237"/>
    <cellStyle name="Normal 2 7 2" xfId="2238"/>
    <cellStyle name="Normal 2 8" xfId="2239"/>
    <cellStyle name="Normal 2 8 2" xfId="2240"/>
    <cellStyle name="Normal 2 8 2 2" xfId="2241"/>
    <cellStyle name="Normal 2 8 2 3" xfId="2242"/>
    <cellStyle name="Normal 2 8 3" xfId="2243"/>
    <cellStyle name="Normal 2 8 3 2" xfId="2244"/>
    <cellStyle name="Normal 2 9" xfId="2245"/>
    <cellStyle name="Normal 2 9 2" xfId="2246"/>
    <cellStyle name="Normal 20" xfId="2247"/>
    <cellStyle name="Normal 3" xfId="2248"/>
    <cellStyle name="Normal 3 2" xfId="2249"/>
    <cellStyle name="Normal 3 2 2" xfId="2250"/>
    <cellStyle name="Normal 3 2 2 2" xfId="2251"/>
    <cellStyle name="Normal 3 2 2 3" xfId="2252"/>
    <cellStyle name="Normal 3 3" xfId="2253"/>
    <cellStyle name="Normal 3 3 2" xfId="2254"/>
    <cellStyle name="Normal 3 3 3" xfId="2255"/>
    <cellStyle name="Normal 3 4" xfId="2256"/>
    <cellStyle name="Normal 3 5" xfId="2257"/>
    <cellStyle name="Normal 3 6" xfId="2258"/>
    <cellStyle name="Normal 3 7" xfId="2259"/>
    <cellStyle name="Normal 3 8" xfId="2260"/>
    <cellStyle name="Normal 4" xfId="2261"/>
    <cellStyle name="Normal 4 2" xfId="2262"/>
    <cellStyle name="Normal 4 2 2" xfId="2263"/>
    <cellStyle name="Normal 4 2 3" xfId="2264"/>
    <cellStyle name="Normal 4 2 4" xfId="2265"/>
    <cellStyle name="Normal 4 3" xfId="2266"/>
    <cellStyle name="Normal 4 3 2" xfId="2267"/>
    <cellStyle name="Normal 4 3 3" xfId="2268"/>
    <cellStyle name="Normal 4 4" xfId="2269"/>
    <cellStyle name="Normal 4 4 2" xfId="2270"/>
    <cellStyle name="Normal 4 4 3" xfId="2271"/>
    <cellStyle name="Normal 4 5" xfId="2272"/>
    <cellStyle name="Normal 4 5 2" xfId="2273"/>
    <cellStyle name="Normal 4 6" xfId="2274"/>
    <cellStyle name="Normal 5" xfId="2275"/>
    <cellStyle name="Normal 5 2" xfId="2276"/>
    <cellStyle name="Normal 5 2 2" xfId="2277"/>
    <cellStyle name="Normal 5 2 2 2" xfId="2278"/>
    <cellStyle name="Normal 5 2 3" xfId="2279"/>
    <cellStyle name="Normal 5 2 4" xfId="2280"/>
    <cellStyle name="Normal 5 2 5" xfId="2281"/>
    <cellStyle name="Normal 5 3" xfId="2282"/>
    <cellStyle name="Normal 5 3 2" xfId="2283"/>
    <cellStyle name="Normal 5 3 3" xfId="2284"/>
    <cellStyle name="Normal 5 4" xfId="2285"/>
    <cellStyle name="Normal 5 5" xfId="2286"/>
    <cellStyle name="Normal 6" xfId="2287"/>
    <cellStyle name="Normal 6 2" xfId="2288"/>
    <cellStyle name="Normal 6 2 2" xfId="2289"/>
    <cellStyle name="Normal 6 2 3" xfId="2290"/>
    <cellStyle name="Normal 6 2 3 2" xfId="2291"/>
    <cellStyle name="Normal 6 3" xfId="2292"/>
    <cellStyle name="Normal 6 3 2" xfId="2293"/>
    <cellStyle name="Normal 6 3 3" xfId="2294"/>
    <cellStyle name="Normal 6 4" xfId="2295"/>
    <cellStyle name="Normal 6 4 2" xfId="2296"/>
    <cellStyle name="Normal 6 5" xfId="2297"/>
    <cellStyle name="Normal 6 6" xfId="2298"/>
    <cellStyle name="Normal 7" xfId="2299"/>
    <cellStyle name="Normal 7 2" xfId="2300"/>
    <cellStyle name="Normal 7 2 2" xfId="2301"/>
    <cellStyle name="Normal 7 2 2 2" xfId="2302"/>
    <cellStyle name="Normal 7 2 3" xfId="2303"/>
    <cellStyle name="Normal 7 2 4" xfId="2304"/>
    <cellStyle name="Normal 7 2 5" xfId="2305"/>
    <cellStyle name="Normal 7 2 6" xfId="2306"/>
    <cellStyle name="Normal 7 3" xfId="2307"/>
    <cellStyle name="Normal 7 3 2" xfId="2308"/>
    <cellStyle name="Normal 7 4" xfId="2309"/>
    <cellStyle name="Normal 8" xfId="2310"/>
    <cellStyle name="Normal 8 2" xfId="2311"/>
    <cellStyle name="Normal 8 2 2" xfId="2312"/>
    <cellStyle name="Normal 8 2 3" xfId="2313"/>
    <cellStyle name="Normal 8 2 4" xfId="2314"/>
    <cellStyle name="Normal 8 3" xfId="2315"/>
    <cellStyle name="Normal 8 3 2" xfId="2316"/>
    <cellStyle name="Normal 8 3 2 2" xfId="2317"/>
    <cellStyle name="Normal 8 4" xfId="2318"/>
    <cellStyle name="Normal 8 5" xfId="2319"/>
    <cellStyle name="Normal 9" xfId="2320"/>
    <cellStyle name="Normal 9 2" xfId="2321"/>
    <cellStyle name="Normal 9 2 2" xfId="2322"/>
    <cellStyle name="Normal 9 3" xfId="2323"/>
    <cellStyle name="Normal 9 4" xfId="2324"/>
    <cellStyle name="Normale 2" xfId="2325"/>
    <cellStyle name="Normale 2 2" xfId="2326"/>
    <cellStyle name="Normale 2 2 2" xfId="2327"/>
    <cellStyle name="Normale 2 2 3" xfId="2328"/>
    <cellStyle name="Normale 2 3" xfId="2329"/>
    <cellStyle name="Normale 2 3 2" xfId="2330"/>
    <cellStyle name="Normale 2 4" xfId="2331"/>
    <cellStyle name="Normale 2 5" xfId="2332"/>
    <cellStyle name="Normale 2 6" xfId="2333"/>
    <cellStyle name="Normale 3" xfId="2334"/>
    <cellStyle name="Normale 3 2" xfId="2335"/>
    <cellStyle name="Normale 3 2 2" xfId="2336"/>
    <cellStyle name="Normale 3 2 3" xfId="2337"/>
    <cellStyle name="Normale 3 3" xfId="2338"/>
    <cellStyle name="Normale 3 3 2" xfId="2339"/>
    <cellStyle name="Normale 3 4" xfId="2340"/>
    <cellStyle name="Normale 3 5" xfId="2341"/>
    <cellStyle name="Normale 3 6" xfId="2342"/>
    <cellStyle name="Normale 4" xfId="2343"/>
    <cellStyle name="Normale 4 2" xfId="2344"/>
    <cellStyle name="Normale 4 2 2" xfId="2345"/>
    <cellStyle name="Normale 4 2 3" xfId="2346"/>
    <cellStyle name="Normale 6" xfId="2347"/>
    <cellStyle name="Normale 6 2" xfId="2348"/>
    <cellStyle name="Normale 6 2 2" xfId="2349"/>
    <cellStyle name="Normale 6 2 2 2" xfId="2350"/>
    <cellStyle name="Normale 6 2 2 3" xfId="2351"/>
    <cellStyle name="Normale 6 3" xfId="2352"/>
    <cellStyle name="Normale 6 3 2" xfId="2353"/>
    <cellStyle name="Normale 6 3 3" xfId="2354"/>
    <cellStyle name="Normale_classe A" xfId="2355"/>
    <cellStyle name="Normalno 2" xfId="2356"/>
    <cellStyle name="Normalno 2 2" xfId="2357"/>
    <cellStyle name="Nota" xfId="2358"/>
    <cellStyle name="Nota 10" xfId="2359"/>
    <cellStyle name="Nota 10 2" xfId="2360"/>
    <cellStyle name="Nota 10 3" xfId="2361"/>
    <cellStyle name="Nota 11" xfId="2362"/>
    <cellStyle name="Nota 11 2" xfId="2363"/>
    <cellStyle name="Nota 11 3" xfId="2364"/>
    <cellStyle name="Nota 12" xfId="2365"/>
    <cellStyle name="Nota 12 2" xfId="2366"/>
    <cellStyle name="Nota 12 3" xfId="2367"/>
    <cellStyle name="Nota 13" xfId="2368"/>
    <cellStyle name="Nota 13 2" xfId="2369"/>
    <cellStyle name="Nota 13 3" xfId="2370"/>
    <cellStyle name="Nota 14" xfId="2371"/>
    <cellStyle name="Nota 14 2" xfId="2372"/>
    <cellStyle name="Nota 14 3" xfId="2373"/>
    <cellStyle name="Nota 15" xfId="2374"/>
    <cellStyle name="Nota 15 2" xfId="2375"/>
    <cellStyle name="Nota 15 3" xfId="2376"/>
    <cellStyle name="Nota 16" xfId="2377"/>
    <cellStyle name="Nota 16 2" xfId="2378"/>
    <cellStyle name="Nota 16 3" xfId="2379"/>
    <cellStyle name="Nota 17" xfId="2380"/>
    <cellStyle name="Nota 17 2" xfId="2381"/>
    <cellStyle name="Nota 18" xfId="2382"/>
    <cellStyle name="Nota 19" xfId="2383"/>
    <cellStyle name="Nota 2" xfId="2384"/>
    <cellStyle name="Nota 2 2" xfId="2385"/>
    <cellStyle name="Nota 2 3" xfId="2386"/>
    <cellStyle name="Nota 20" xfId="2387"/>
    <cellStyle name="Nota 3" xfId="2388"/>
    <cellStyle name="Nota 3 2" xfId="2389"/>
    <cellStyle name="Nota 3 3" xfId="2390"/>
    <cellStyle name="Nota 4" xfId="2391"/>
    <cellStyle name="Nota 4 2" xfId="2392"/>
    <cellStyle name="Nota 4 3" xfId="2393"/>
    <cellStyle name="Nota 5" xfId="2394"/>
    <cellStyle name="Nota 5 2" xfId="2395"/>
    <cellStyle name="Nota 5 3" xfId="2396"/>
    <cellStyle name="Nota 6" xfId="2397"/>
    <cellStyle name="Nota 6 2" xfId="2398"/>
    <cellStyle name="Nota 6 3" xfId="2399"/>
    <cellStyle name="Nota 7" xfId="2400"/>
    <cellStyle name="Nota 7 2" xfId="2401"/>
    <cellStyle name="Nota 7 3" xfId="2402"/>
    <cellStyle name="Nota 8" xfId="2403"/>
    <cellStyle name="Nota 8 2" xfId="2404"/>
    <cellStyle name="Nota 8 3" xfId="2405"/>
    <cellStyle name="Nota 9" xfId="2406"/>
    <cellStyle name="Nota 9 2" xfId="2407"/>
    <cellStyle name="Nota 9 3" xfId="2408"/>
    <cellStyle name="Note" xfId="2409"/>
    <cellStyle name="Note 2" xfId="2410"/>
    <cellStyle name="Note 2 10" xfId="2411"/>
    <cellStyle name="Note 2 11" xfId="2412"/>
    <cellStyle name="Note 2 12" xfId="2413"/>
    <cellStyle name="Note 2 13" xfId="2414"/>
    <cellStyle name="Note 2 14" xfId="2415"/>
    <cellStyle name="Note 2 15" xfId="2416"/>
    <cellStyle name="Note 2 16" xfId="2417"/>
    <cellStyle name="Note 2 17" xfId="2418"/>
    <cellStyle name="Note 2 18" xfId="2419"/>
    <cellStyle name="Note 2 19" xfId="2420"/>
    <cellStyle name="Note 2 2" xfId="2421"/>
    <cellStyle name="Note 2 3" xfId="2422"/>
    <cellStyle name="Note 2 4" xfId="2423"/>
    <cellStyle name="Note 2 5" xfId="2424"/>
    <cellStyle name="Note 2 6" xfId="2425"/>
    <cellStyle name="Note 2 7" xfId="2426"/>
    <cellStyle name="Note 2 8" xfId="2427"/>
    <cellStyle name="Note 2 9" xfId="2428"/>
    <cellStyle name="Note 3 10" xfId="2429"/>
    <cellStyle name="Note 3 11" xfId="2430"/>
    <cellStyle name="Note 3 12" xfId="2431"/>
    <cellStyle name="Note 3 13" xfId="2432"/>
    <cellStyle name="Note 3 14" xfId="2433"/>
    <cellStyle name="Note 3 15" xfId="2434"/>
    <cellStyle name="Note 3 16" xfId="2435"/>
    <cellStyle name="Note 3 17" xfId="2436"/>
    <cellStyle name="Note 3 2" xfId="2437"/>
    <cellStyle name="Note 3 3" xfId="2438"/>
    <cellStyle name="Note 3 4" xfId="2439"/>
    <cellStyle name="Note 3 5" xfId="2440"/>
    <cellStyle name="Note 3 6" xfId="2441"/>
    <cellStyle name="Note 3 7" xfId="2442"/>
    <cellStyle name="Note 3 8" xfId="2443"/>
    <cellStyle name="Note 3 9" xfId="2444"/>
    <cellStyle name="Output" xfId="2445"/>
    <cellStyle name="Output 2" xfId="2446"/>
    <cellStyle name="Output 2 10" xfId="2447"/>
    <cellStyle name="Output 2 11" xfId="2448"/>
    <cellStyle name="Output 2 12" xfId="2449"/>
    <cellStyle name="Output 2 13" xfId="2450"/>
    <cellStyle name="Output 2 14" xfId="2451"/>
    <cellStyle name="Output 2 15" xfId="2452"/>
    <cellStyle name="Output 2 16" xfId="2453"/>
    <cellStyle name="Output 2 17" xfId="2454"/>
    <cellStyle name="Output 2 18" xfId="2455"/>
    <cellStyle name="Output 2 19" xfId="2456"/>
    <cellStyle name="Output 2 2" xfId="2457"/>
    <cellStyle name="Output 2 20" xfId="2458"/>
    <cellStyle name="Output 2 3" xfId="2459"/>
    <cellStyle name="Output 2 4" xfId="2460"/>
    <cellStyle name="Output 2 5" xfId="2461"/>
    <cellStyle name="Output 2 6" xfId="2462"/>
    <cellStyle name="Output 2 7" xfId="2463"/>
    <cellStyle name="Output 2 8" xfId="2464"/>
    <cellStyle name="Output 2 9" xfId="2465"/>
    <cellStyle name="Output 3" xfId="2466"/>
    <cellStyle name="Output 3 10" xfId="2467"/>
    <cellStyle name="Output 3 11" xfId="2468"/>
    <cellStyle name="Output 3 12" xfId="2469"/>
    <cellStyle name="Output 3 13" xfId="2470"/>
    <cellStyle name="Output 3 14" xfId="2471"/>
    <cellStyle name="Output 3 15" xfId="2472"/>
    <cellStyle name="Output 3 16" xfId="2473"/>
    <cellStyle name="Output 3 17" xfId="2474"/>
    <cellStyle name="Output 3 2" xfId="2475"/>
    <cellStyle name="Output 3 3" xfId="2476"/>
    <cellStyle name="Output 3 4" xfId="2477"/>
    <cellStyle name="Output 3 5" xfId="2478"/>
    <cellStyle name="Output 3 6" xfId="2479"/>
    <cellStyle name="Output 3 7" xfId="2480"/>
    <cellStyle name="Output 3 8" xfId="2481"/>
    <cellStyle name="Output 3 9" xfId="2482"/>
    <cellStyle name="Output 4" xfId="2483"/>
    <cellStyle name="Percent" xfId="2484"/>
    <cellStyle name="Percent 2" xfId="2485"/>
    <cellStyle name="Percent 2 10" xfId="2486"/>
    <cellStyle name="Percent 2 11" xfId="2487"/>
    <cellStyle name="Percent 2 12" xfId="2488"/>
    <cellStyle name="Percent 2 12 2" xfId="2489"/>
    <cellStyle name="Percent 2 12 3" xfId="2490"/>
    <cellStyle name="Percent 2 13" xfId="2491"/>
    <cellStyle name="Percent 2 13 2" xfId="2492"/>
    <cellStyle name="Percent 2 13 3" xfId="2493"/>
    <cellStyle name="Percent 2 14" xfId="2494"/>
    <cellStyle name="Percent 2 2" xfId="2495"/>
    <cellStyle name="Percent 2 2 2" xfId="2496"/>
    <cellStyle name="Percent 2 2 2 2" xfId="2497"/>
    <cellStyle name="Percent 2 2 2 2 2" xfId="2498"/>
    <cellStyle name="Percent 2 2 3" xfId="2499"/>
    <cellStyle name="Percent 2 2 4" xfId="2500"/>
    <cellStyle name="Percent 2 3" xfId="2501"/>
    <cellStyle name="Percent 2 3 2" xfId="2502"/>
    <cellStyle name="Percent 2 4" xfId="2503"/>
    <cellStyle name="Percent 2 5" xfId="2504"/>
    <cellStyle name="Percent 2 6" xfId="2505"/>
    <cellStyle name="Percent 2 7" xfId="2506"/>
    <cellStyle name="Percent 2 8" xfId="2507"/>
    <cellStyle name="Percent 2 9" xfId="2508"/>
    <cellStyle name="Percent 3" xfId="2509"/>
    <cellStyle name="Percent 3 2" xfId="2510"/>
    <cellStyle name="Percent 3 2 2" xfId="2511"/>
    <cellStyle name="Percent 4" xfId="2512"/>
    <cellStyle name="Percent 4 2" xfId="2513"/>
    <cellStyle name="Percent 4 2 2" xfId="2514"/>
    <cellStyle name="Percent 4 3" xfId="2515"/>
    <cellStyle name="Percent 4 4" xfId="2516"/>
    <cellStyle name="Percent 4 4 2" xfId="2517"/>
    <cellStyle name="Percent 4 5" xfId="2518"/>
    <cellStyle name="Percent 5" xfId="2519"/>
    <cellStyle name="Percent 5 2" xfId="2520"/>
    <cellStyle name="Percent 5 3" xfId="2521"/>
    <cellStyle name="Percent 6" xfId="2522"/>
    <cellStyle name="Percent 7" xfId="2523"/>
    <cellStyle name="Percent 7 2" xfId="2524"/>
    <cellStyle name="Percent 8" xfId="2525"/>
    <cellStyle name="Percent 8 2" xfId="2526"/>
    <cellStyle name="Percent 8 3" xfId="2527"/>
    <cellStyle name="Testo avviso" xfId="2528"/>
    <cellStyle name="Testo avviso 2" xfId="2529"/>
    <cellStyle name="Testo avviso 2 2" xfId="2530"/>
    <cellStyle name="Testo avviso 3" xfId="2531"/>
    <cellStyle name="Testo avviso 4" xfId="2532"/>
    <cellStyle name="Testo descrittivo" xfId="2533"/>
    <cellStyle name="Testo descrittivo 2" xfId="2534"/>
    <cellStyle name="Testo descrittivo 2 2" xfId="2535"/>
    <cellStyle name="Testo descrittivo 3" xfId="2536"/>
    <cellStyle name="Testo descrittivo 4" xfId="2537"/>
    <cellStyle name="Title" xfId="2538"/>
    <cellStyle name="Title 2" xfId="2539"/>
    <cellStyle name="Title 2 10" xfId="2540"/>
    <cellStyle name="Title 2 11" xfId="2541"/>
    <cellStyle name="Title 2 12" xfId="2542"/>
    <cellStyle name="Title 2 13" xfId="2543"/>
    <cellStyle name="Title 2 14" xfId="2544"/>
    <cellStyle name="Title 2 15" xfId="2545"/>
    <cellStyle name="Title 2 16" xfId="2546"/>
    <cellStyle name="Title 2 17" xfId="2547"/>
    <cellStyle name="Title 2 18" xfId="2548"/>
    <cellStyle name="Title 2 2" xfId="2549"/>
    <cellStyle name="Title 2 3" xfId="2550"/>
    <cellStyle name="Title 2 4" xfId="2551"/>
    <cellStyle name="Title 2 5" xfId="2552"/>
    <cellStyle name="Title 2 6" xfId="2553"/>
    <cellStyle name="Title 2 7" xfId="2554"/>
    <cellStyle name="Title 2 8" xfId="2555"/>
    <cellStyle name="Title 2 9" xfId="2556"/>
    <cellStyle name="Title 3 10" xfId="2557"/>
    <cellStyle name="Title 3 11" xfId="2558"/>
    <cellStyle name="Title 3 12" xfId="2559"/>
    <cellStyle name="Title 3 13" xfId="2560"/>
    <cellStyle name="Title 3 14" xfId="2561"/>
    <cellStyle name="Title 3 15" xfId="2562"/>
    <cellStyle name="Title 3 16" xfId="2563"/>
    <cellStyle name="Title 3 17" xfId="2564"/>
    <cellStyle name="Title 3 2" xfId="2565"/>
    <cellStyle name="Title 3 3" xfId="2566"/>
    <cellStyle name="Title 3 4" xfId="2567"/>
    <cellStyle name="Title 3 5" xfId="2568"/>
    <cellStyle name="Title 3 6" xfId="2569"/>
    <cellStyle name="Title 3 7" xfId="2570"/>
    <cellStyle name="Title 3 8" xfId="2571"/>
    <cellStyle name="Title 3 9" xfId="2572"/>
    <cellStyle name="Titolo" xfId="2573"/>
    <cellStyle name="Titolo 1" xfId="2574"/>
    <cellStyle name="Titolo 1 2" xfId="2575"/>
    <cellStyle name="Titolo 1 2 2" xfId="2576"/>
    <cellStyle name="Titolo 1 3" xfId="2577"/>
    <cellStyle name="Titolo 1 4" xfId="2578"/>
    <cellStyle name="Titolo 2" xfId="2579"/>
    <cellStyle name="Titolo 2 2" xfId="2580"/>
    <cellStyle name="Titolo 2 2 2" xfId="2581"/>
    <cellStyle name="Titolo 2 3" xfId="2582"/>
    <cellStyle name="Titolo 2 4" xfId="2583"/>
    <cellStyle name="Titolo 3" xfId="2584"/>
    <cellStyle name="Titolo 3 2" xfId="2585"/>
    <cellStyle name="Titolo 3 2 2" xfId="2586"/>
    <cellStyle name="Titolo 3 3" xfId="2587"/>
    <cellStyle name="Titolo 3 4" xfId="2588"/>
    <cellStyle name="Titolo 4" xfId="2589"/>
    <cellStyle name="Titolo 4 2" xfId="2590"/>
    <cellStyle name="Titolo 4 2 2" xfId="2591"/>
    <cellStyle name="Titolo 4 3" xfId="2592"/>
    <cellStyle name="Titolo 4 4" xfId="2593"/>
    <cellStyle name="Titolo 5" xfId="2594"/>
    <cellStyle name="Titolo 5 2" xfId="2595"/>
    <cellStyle name="Titolo 6" xfId="2596"/>
    <cellStyle name="Titolo 7" xfId="2597"/>
    <cellStyle name="Total" xfId="2598"/>
    <cellStyle name="Total 2" xfId="2599"/>
    <cellStyle name="Total 2 10" xfId="2600"/>
    <cellStyle name="Total 2 11" xfId="2601"/>
    <cellStyle name="Total 2 12" xfId="2602"/>
    <cellStyle name="Total 2 13" xfId="2603"/>
    <cellStyle name="Total 2 14" xfId="2604"/>
    <cellStyle name="Total 2 15" xfId="2605"/>
    <cellStyle name="Total 2 16" xfId="2606"/>
    <cellStyle name="Total 2 17" xfId="2607"/>
    <cellStyle name="Total 2 2" xfId="2608"/>
    <cellStyle name="Total 2 3" xfId="2609"/>
    <cellStyle name="Total 2 4" xfId="2610"/>
    <cellStyle name="Total 2 5" xfId="2611"/>
    <cellStyle name="Total 2 6" xfId="2612"/>
    <cellStyle name="Total 2 7" xfId="2613"/>
    <cellStyle name="Total 2 8" xfId="2614"/>
    <cellStyle name="Total 2 9" xfId="2615"/>
    <cellStyle name="Total 3 10" xfId="2616"/>
    <cellStyle name="Total 3 11" xfId="2617"/>
    <cellStyle name="Total 3 12" xfId="2618"/>
    <cellStyle name="Total 3 13" xfId="2619"/>
    <cellStyle name="Total 3 14" xfId="2620"/>
    <cellStyle name="Total 3 15" xfId="2621"/>
    <cellStyle name="Total 3 16" xfId="2622"/>
    <cellStyle name="Total 3 17" xfId="2623"/>
    <cellStyle name="Total 3 2" xfId="2624"/>
    <cellStyle name="Total 3 3" xfId="2625"/>
    <cellStyle name="Total 3 4" xfId="2626"/>
    <cellStyle name="Total 3 5" xfId="2627"/>
    <cellStyle name="Total 3 6" xfId="2628"/>
    <cellStyle name="Total 3 7" xfId="2629"/>
    <cellStyle name="Total 3 8" xfId="2630"/>
    <cellStyle name="Total 3 9" xfId="2631"/>
    <cellStyle name="Totale" xfId="2632"/>
    <cellStyle name="Totale 2" xfId="2633"/>
    <cellStyle name="Totale 2 2" xfId="2634"/>
    <cellStyle name="Totale 3" xfId="2635"/>
    <cellStyle name="Totale 4" xfId="2636"/>
    <cellStyle name="Valore non valido" xfId="2637"/>
    <cellStyle name="Valore non valido 2" xfId="2638"/>
    <cellStyle name="Valore non valido 2 2" xfId="2639"/>
    <cellStyle name="Valore non valido 3" xfId="2640"/>
    <cellStyle name="Valore non valido 4" xfId="2641"/>
    <cellStyle name="Valore valido" xfId="2642"/>
    <cellStyle name="Valore valido 2" xfId="2643"/>
    <cellStyle name="Valore valido 2 2" xfId="2644"/>
    <cellStyle name="Valore valido 3" xfId="2645"/>
    <cellStyle name="Valore valido 4" xfId="2646"/>
    <cellStyle name="Warning Text" xfId="2647"/>
    <cellStyle name="Warning Text 2" xfId="2648"/>
    <cellStyle name="Warning Text 2 10" xfId="2649"/>
    <cellStyle name="Warning Text 2 11" xfId="2650"/>
    <cellStyle name="Warning Text 2 12" xfId="2651"/>
    <cellStyle name="Warning Text 2 13" xfId="2652"/>
    <cellStyle name="Warning Text 2 14" xfId="2653"/>
    <cellStyle name="Warning Text 2 15" xfId="2654"/>
    <cellStyle name="Warning Text 2 16" xfId="2655"/>
    <cellStyle name="Warning Text 2 17" xfId="2656"/>
    <cellStyle name="Warning Text 2 2" xfId="2657"/>
    <cellStyle name="Warning Text 2 3" xfId="2658"/>
    <cellStyle name="Warning Text 2 4" xfId="2659"/>
    <cellStyle name="Warning Text 2 5" xfId="2660"/>
    <cellStyle name="Warning Text 2 6" xfId="2661"/>
    <cellStyle name="Warning Text 2 7" xfId="2662"/>
    <cellStyle name="Warning Text 2 8" xfId="2663"/>
    <cellStyle name="Warning Text 2 9" xfId="2664"/>
    <cellStyle name="Warning Text 3 10" xfId="2665"/>
    <cellStyle name="Warning Text 3 11" xfId="2666"/>
    <cellStyle name="Warning Text 3 12" xfId="2667"/>
    <cellStyle name="Warning Text 3 13" xfId="2668"/>
    <cellStyle name="Warning Text 3 14" xfId="2669"/>
    <cellStyle name="Warning Text 3 15" xfId="2670"/>
    <cellStyle name="Warning Text 3 16" xfId="2671"/>
    <cellStyle name="Warning Text 3 17" xfId="2672"/>
    <cellStyle name="Warning Text 3 2" xfId="2673"/>
    <cellStyle name="Warning Text 3 3" xfId="2674"/>
    <cellStyle name="Warning Text 3 4" xfId="2675"/>
    <cellStyle name="Warning Text 3 5" xfId="2676"/>
    <cellStyle name="Warning Text 3 6" xfId="2677"/>
    <cellStyle name="Warning Text 3 7" xfId="2678"/>
    <cellStyle name="Warning Text 3 8" xfId="2679"/>
    <cellStyle name="Warning Text 3 9" xfId="26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Q179"/>
  <sheetViews>
    <sheetView tabSelected="1" view="pageBreakPreview" zoomScaleSheetLayoutView="100" workbookViewId="0" topLeftCell="A1">
      <pane ySplit="1" topLeftCell="A175" activePane="bottomLeft" state="frozen"/>
      <selection pane="topLeft" activeCell="A1" sqref="A1"/>
      <selection pane="bottomLeft" activeCell="A1" sqref="A1:N16384"/>
    </sheetView>
  </sheetViews>
  <sheetFormatPr defaultColWidth="9.140625" defaultRowHeight="12.75"/>
  <cols>
    <col min="1" max="1" width="8.7109375" style="23" bestFit="1" customWidth="1"/>
    <col min="2" max="2" width="8.8515625" style="24" bestFit="1" customWidth="1"/>
    <col min="3" max="3" width="12.421875" style="24" customWidth="1"/>
    <col min="4" max="4" width="13.7109375" style="24" customWidth="1"/>
    <col min="5" max="5" width="15.8515625" style="25" customWidth="1"/>
    <col min="6" max="6" width="14.8515625" style="25" customWidth="1"/>
    <col min="7" max="7" width="13.140625" style="25" customWidth="1"/>
    <col min="8" max="8" width="11.7109375" style="25" customWidth="1"/>
    <col min="9" max="9" width="11.28125" style="68" customWidth="1"/>
    <col min="10" max="10" width="7.57421875" style="25" customWidth="1"/>
    <col min="11" max="11" width="8.7109375" style="26" customWidth="1"/>
    <col min="12" max="12" width="10.8515625" style="25" customWidth="1"/>
    <col min="13" max="13" width="53.7109375" style="37" customWidth="1"/>
    <col min="14" max="14" width="47.8515625" style="37" customWidth="1"/>
    <col min="15" max="16384" width="9.140625" style="27" customWidth="1"/>
  </cols>
  <sheetData>
    <row r="1" spans="1:14" s="22" customFormat="1" ht="48">
      <c r="A1" s="6" t="s">
        <v>0</v>
      </c>
      <c r="B1" s="6" t="s">
        <v>1</v>
      </c>
      <c r="C1" s="6" t="s">
        <v>2</v>
      </c>
      <c r="D1" s="6" t="s">
        <v>3</v>
      </c>
      <c r="E1" s="6" t="s">
        <v>4</v>
      </c>
      <c r="F1" s="6" t="s">
        <v>5</v>
      </c>
      <c r="G1" s="6" t="s">
        <v>6</v>
      </c>
      <c r="H1" s="6" t="s">
        <v>7</v>
      </c>
      <c r="I1" s="69" t="s">
        <v>569</v>
      </c>
      <c r="J1" s="7" t="s">
        <v>8</v>
      </c>
      <c r="K1" s="7" t="s">
        <v>9</v>
      </c>
      <c r="L1" s="36" t="s">
        <v>10</v>
      </c>
      <c r="M1" s="29" t="s">
        <v>444</v>
      </c>
      <c r="N1" s="29" t="s">
        <v>445</v>
      </c>
    </row>
    <row r="2" spans="1:14" s="22" customFormat="1" ht="101.25">
      <c r="A2" s="4" t="s">
        <v>350</v>
      </c>
      <c r="B2" s="5" t="s">
        <v>285</v>
      </c>
      <c r="C2" s="5" t="s">
        <v>286</v>
      </c>
      <c r="D2" s="5" t="s">
        <v>287</v>
      </c>
      <c r="E2" s="1" t="s">
        <v>112</v>
      </c>
      <c r="F2" s="1" t="s">
        <v>394</v>
      </c>
      <c r="G2" s="1" t="s">
        <v>39</v>
      </c>
      <c r="H2" s="1" t="s">
        <v>40</v>
      </c>
      <c r="I2" s="21">
        <v>60938.5</v>
      </c>
      <c r="J2" s="1" t="s">
        <v>288</v>
      </c>
      <c r="K2" s="2">
        <f>I2/1/250*30</f>
        <v>7312.62</v>
      </c>
      <c r="L2" s="38" t="s">
        <v>17</v>
      </c>
      <c r="M2" s="5" t="s">
        <v>854</v>
      </c>
      <c r="N2" s="5" t="s">
        <v>875</v>
      </c>
    </row>
    <row r="3" spans="1:14" s="22" customFormat="1" ht="157.5">
      <c r="A3" s="5">
        <v>1069111</v>
      </c>
      <c r="B3" s="5" t="s">
        <v>289</v>
      </c>
      <c r="C3" s="5" t="s">
        <v>290</v>
      </c>
      <c r="D3" s="5" t="s">
        <v>291</v>
      </c>
      <c r="E3" s="1" t="s">
        <v>53</v>
      </c>
      <c r="F3" s="1" t="s">
        <v>98</v>
      </c>
      <c r="G3" s="1" t="s">
        <v>598</v>
      </c>
      <c r="H3" s="1" t="s">
        <v>599</v>
      </c>
      <c r="I3" s="21">
        <v>95181.6</v>
      </c>
      <c r="J3" s="1" t="s">
        <v>292</v>
      </c>
      <c r="K3" s="2">
        <f>I3/28/25*50</f>
        <v>6798.685714285714</v>
      </c>
      <c r="L3" s="38" t="s">
        <v>17</v>
      </c>
      <c r="M3" s="5" t="s">
        <v>600</v>
      </c>
      <c r="N3" s="5" t="s">
        <v>876</v>
      </c>
    </row>
    <row r="4" spans="1:14" ht="67.5">
      <c r="A4" s="4" t="s">
        <v>197</v>
      </c>
      <c r="B4" s="5" t="s">
        <v>11</v>
      </c>
      <c r="C4" s="5" t="s">
        <v>12</v>
      </c>
      <c r="D4" s="5" t="s">
        <v>13</v>
      </c>
      <c r="E4" s="1" t="s">
        <v>501</v>
      </c>
      <c r="F4" s="1" t="s">
        <v>195</v>
      </c>
      <c r="G4" s="1" t="s">
        <v>502</v>
      </c>
      <c r="H4" s="1" t="s">
        <v>503</v>
      </c>
      <c r="I4" s="21">
        <v>7141.2</v>
      </c>
      <c r="J4" s="1" t="s">
        <v>16</v>
      </c>
      <c r="K4" s="2">
        <f>I4/6/2000*1000</f>
        <v>595.1</v>
      </c>
      <c r="L4" s="38" t="s">
        <v>17</v>
      </c>
      <c r="M4" s="5" t="s">
        <v>446</v>
      </c>
      <c r="N4" s="5"/>
    </row>
    <row r="5" spans="1:14" s="41" customFormat="1" ht="67.5">
      <c r="A5" s="8" t="s">
        <v>198</v>
      </c>
      <c r="B5" s="9" t="s">
        <v>11</v>
      </c>
      <c r="C5" s="10" t="s">
        <v>187</v>
      </c>
      <c r="D5" s="10" t="s">
        <v>188</v>
      </c>
      <c r="E5" s="11" t="s">
        <v>18</v>
      </c>
      <c r="F5" s="11" t="s">
        <v>189</v>
      </c>
      <c r="G5" s="11" t="s">
        <v>190</v>
      </c>
      <c r="H5" s="11" t="s">
        <v>19</v>
      </c>
      <c r="I5" s="21">
        <v>5030.9</v>
      </c>
      <c r="J5" s="1" t="s">
        <v>16</v>
      </c>
      <c r="K5" s="12">
        <f>I5/6/2000*1000</f>
        <v>419.2416666666666</v>
      </c>
      <c r="L5" s="39" t="s">
        <v>17</v>
      </c>
      <c r="M5" s="30" t="s">
        <v>446</v>
      </c>
      <c r="N5" s="31"/>
    </row>
    <row r="6" spans="1:14" s="41" customFormat="1" ht="67.5">
      <c r="A6" s="66" t="s">
        <v>537</v>
      </c>
      <c r="B6" s="61" t="s">
        <v>11</v>
      </c>
      <c r="C6" s="61" t="s">
        <v>187</v>
      </c>
      <c r="D6" s="61" t="s">
        <v>188</v>
      </c>
      <c r="E6" s="67" t="s">
        <v>18</v>
      </c>
      <c r="F6" s="67" t="s">
        <v>538</v>
      </c>
      <c r="G6" s="67" t="s">
        <v>190</v>
      </c>
      <c r="H6" s="67" t="s">
        <v>19</v>
      </c>
      <c r="I6" s="21">
        <v>10061.8</v>
      </c>
      <c r="J6" s="70" t="s">
        <v>16</v>
      </c>
      <c r="K6" s="71">
        <f>I6/6/4000*1000</f>
        <v>419.2416666666666</v>
      </c>
      <c r="L6" s="72" t="s">
        <v>17</v>
      </c>
      <c r="M6" s="73" t="s">
        <v>446</v>
      </c>
      <c r="N6" s="74"/>
    </row>
    <row r="7" spans="1:14" ht="67.5">
      <c r="A7" s="4" t="s">
        <v>199</v>
      </c>
      <c r="B7" s="5" t="s">
        <v>11</v>
      </c>
      <c r="C7" s="5" t="s">
        <v>20</v>
      </c>
      <c r="D7" s="5" t="s">
        <v>21</v>
      </c>
      <c r="E7" s="1" t="s">
        <v>14</v>
      </c>
      <c r="F7" s="1" t="s">
        <v>22</v>
      </c>
      <c r="G7" s="1" t="s">
        <v>23</v>
      </c>
      <c r="H7" s="1" t="s">
        <v>24</v>
      </c>
      <c r="I7" s="21">
        <v>6375.1</v>
      </c>
      <c r="J7" s="1" t="s">
        <v>16</v>
      </c>
      <c r="K7" s="2">
        <f>I7/6/2000*1000</f>
        <v>531.2583333333333</v>
      </c>
      <c r="L7" s="38" t="s">
        <v>17</v>
      </c>
      <c r="M7" s="5" t="s">
        <v>447</v>
      </c>
      <c r="N7" s="5"/>
    </row>
    <row r="8" spans="1:14" ht="67.5">
      <c r="A8" s="4" t="s">
        <v>200</v>
      </c>
      <c r="B8" s="5" t="s">
        <v>11</v>
      </c>
      <c r="C8" s="5" t="s">
        <v>25</v>
      </c>
      <c r="D8" s="5" t="s">
        <v>26</v>
      </c>
      <c r="E8" s="1" t="s">
        <v>27</v>
      </c>
      <c r="F8" s="1" t="s">
        <v>30</v>
      </c>
      <c r="G8" s="1" t="s">
        <v>28</v>
      </c>
      <c r="H8" s="1" t="s">
        <v>29</v>
      </c>
      <c r="I8" s="21">
        <v>3593.6</v>
      </c>
      <c r="J8" s="1" t="s">
        <v>16</v>
      </c>
      <c r="K8" s="2">
        <f>I8/6/1000*1000</f>
        <v>598.9333333333333</v>
      </c>
      <c r="L8" s="38" t="s">
        <v>17</v>
      </c>
      <c r="M8" s="5" t="s">
        <v>446</v>
      </c>
      <c r="N8" s="5"/>
    </row>
    <row r="9" spans="1:14" ht="67.5">
      <c r="A9" s="4" t="s">
        <v>201</v>
      </c>
      <c r="B9" s="5" t="s">
        <v>11</v>
      </c>
      <c r="C9" s="5" t="s">
        <v>25</v>
      </c>
      <c r="D9" s="5" t="s">
        <v>26</v>
      </c>
      <c r="E9" s="1" t="s">
        <v>27</v>
      </c>
      <c r="F9" s="1" t="s">
        <v>31</v>
      </c>
      <c r="G9" s="1" t="s">
        <v>28</v>
      </c>
      <c r="H9" s="1" t="s">
        <v>29</v>
      </c>
      <c r="I9" s="21">
        <v>7044.5</v>
      </c>
      <c r="J9" s="1" t="s">
        <v>16</v>
      </c>
      <c r="K9" s="2">
        <f>I9/6/2000*1000</f>
        <v>587.0416666666666</v>
      </c>
      <c r="L9" s="38" t="s">
        <v>17</v>
      </c>
      <c r="M9" s="5" t="s">
        <v>446</v>
      </c>
      <c r="N9" s="5"/>
    </row>
    <row r="10" spans="1:14" ht="67.5">
      <c r="A10" s="4" t="s">
        <v>202</v>
      </c>
      <c r="B10" s="5" t="s">
        <v>11</v>
      </c>
      <c r="C10" s="5" t="s">
        <v>25</v>
      </c>
      <c r="D10" s="5" t="s">
        <v>26</v>
      </c>
      <c r="E10" s="1" t="s">
        <v>27</v>
      </c>
      <c r="F10" s="1" t="s">
        <v>32</v>
      </c>
      <c r="G10" s="1" t="s">
        <v>28</v>
      </c>
      <c r="H10" s="1" t="s">
        <v>29</v>
      </c>
      <c r="I10" s="21">
        <v>13964.2</v>
      </c>
      <c r="J10" s="1" t="s">
        <v>16</v>
      </c>
      <c r="K10" s="2">
        <f>I10/6/4000*1000</f>
        <v>581.8416666666667</v>
      </c>
      <c r="L10" s="38" t="s">
        <v>17</v>
      </c>
      <c r="M10" s="5" t="s">
        <v>446</v>
      </c>
      <c r="N10" s="5"/>
    </row>
    <row r="11" spans="1:14" ht="67.5">
      <c r="A11" s="4" t="s">
        <v>203</v>
      </c>
      <c r="B11" s="5" t="s">
        <v>11</v>
      </c>
      <c r="C11" s="5" t="s">
        <v>25</v>
      </c>
      <c r="D11" s="5" t="s">
        <v>26</v>
      </c>
      <c r="E11" s="1" t="s">
        <v>27</v>
      </c>
      <c r="F11" s="1" t="s">
        <v>33</v>
      </c>
      <c r="G11" s="1" t="s">
        <v>28</v>
      </c>
      <c r="H11" s="1" t="s">
        <v>29</v>
      </c>
      <c r="I11" s="21">
        <v>5199.2</v>
      </c>
      <c r="J11" s="1" t="s">
        <v>16</v>
      </c>
      <c r="K11" s="2">
        <f>I11/1/10000*1000</f>
        <v>519.92</v>
      </c>
      <c r="L11" s="38" t="s">
        <v>17</v>
      </c>
      <c r="M11" s="5" t="s">
        <v>446</v>
      </c>
      <c r="N11" s="5"/>
    </row>
    <row r="12" spans="1:14" ht="67.5">
      <c r="A12" s="4" t="s">
        <v>204</v>
      </c>
      <c r="B12" s="5" t="s">
        <v>11</v>
      </c>
      <c r="C12" s="5" t="s">
        <v>25</v>
      </c>
      <c r="D12" s="5" t="s">
        <v>26</v>
      </c>
      <c r="E12" s="1" t="s">
        <v>27</v>
      </c>
      <c r="F12" s="1" t="s">
        <v>34</v>
      </c>
      <c r="G12" s="1" t="s">
        <v>28</v>
      </c>
      <c r="H12" s="1" t="s">
        <v>29</v>
      </c>
      <c r="I12" s="21">
        <v>11978.2</v>
      </c>
      <c r="J12" s="1" t="s">
        <v>16</v>
      </c>
      <c r="K12" s="2">
        <f>I12/1/20000*1000</f>
        <v>598.9100000000001</v>
      </c>
      <c r="L12" s="38" t="s">
        <v>17</v>
      </c>
      <c r="M12" s="5" t="s">
        <v>446</v>
      </c>
      <c r="N12" s="5"/>
    </row>
    <row r="13" spans="1:14" ht="67.5">
      <c r="A13" s="4" t="s">
        <v>205</v>
      </c>
      <c r="B13" s="5" t="s">
        <v>11</v>
      </c>
      <c r="C13" s="5" t="s">
        <v>25</v>
      </c>
      <c r="D13" s="5" t="s">
        <v>26</v>
      </c>
      <c r="E13" s="1" t="s">
        <v>27</v>
      </c>
      <c r="F13" s="1" t="s">
        <v>35</v>
      </c>
      <c r="G13" s="1" t="s">
        <v>28</v>
      </c>
      <c r="H13" s="1" t="s">
        <v>29</v>
      </c>
      <c r="I13" s="21">
        <v>17967.3</v>
      </c>
      <c r="J13" s="1" t="s">
        <v>16</v>
      </c>
      <c r="K13" s="2">
        <f>I13/1/30000*1000</f>
        <v>598.91</v>
      </c>
      <c r="L13" s="38" t="s">
        <v>17</v>
      </c>
      <c r="M13" s="5" t="s">
        <v>446</v>
      </c>
      <c r="N13" s="5"/>
    </row>
    <row r="14" spans="1:14" ht="157.5">
      <c r="A14" s="4" t="s">
        <v>206</v>
      </c>
      <c r="B14" s="5" t="s">
        <v>36</v>
      </c>
      <c r="C14" s="5" t="s">
        <v>37</v>
      </c>
      <c r="D14" s="5" t="s">
        <v>38</v>
      </c>
      <c r="E14" s="1" t="s">
        <v>18</v>
      </c>
      <c r="F14" s="1" t="s">
        <v>357</v>
      </c>
      <c r="G14" s="1" t="s">
        <v>39</v>
      </c>
      <c r="H14" s="1" t="s">
        <v>40</v>
      </c>
      <c r="I14" s="21">
        <v>1331</v>
      </c>
      <c r="J14" s="1" t="s">
        <v>41</v>
      </c>
      <c r="K14" s="2">
        <f>I14/10*4.5</f>
        <v>598.9499999999999</v>
      </c>
      <c r="L14" s="38" t="s">
        <v>17</v>
      </c>
      <c r="M14" s="5" t="s">
        <v>448</v>
      </c>
      <c r="N14" s="5"/>
    </row>
    <row r="15" spans="1:14" ht="157.5">
      <c r="A15" s="4" t="s">
        <v>207</v>
      </c>
      <c r="B15" s="5" t="s">
        <v>36</v>
      </c>
      <c r="C15" s="5" t="s">
        <v>37</v>
      </c>
      <c r="D15" s="5" t="s">
        <v>38</v>
      </c>
      <c r="E15" s="1" t="s">
        <v>18</v>
      </c>
      <c r="F15" s="1" t="s">
        <v>358</v>
      </c>
      <c r="G15" s="1" t="s">
        <v>39</v>
      </c>
      <c r="H15" s="1" t="s">
        <v>40</v>
      </c>
      <c r="I15" s="21">
        <v>2653.9</v>
      </c>
      <c r="J15" s="1" t="s">
        <v>41</v>
      </c>
      <c r="K15" s="2">
        <f>I15/20*4.5</f>
        <v>597.1274999999999</v>
      </c>
      <c r="L15" s="38" t="s">
        <v>17</v>
      </c>
      <c r="M15" s="5" t="s">
        <v>448</v>
      </c>
      <c r="N15" s="5"/>
    </row>
    <row r="16" spans="1:14" ht="157.5">
      <c r="A16" s="4" t="s">
        <v>208</v>
      </c>
      <c r="B16" s="5" t="s">
        <v>36</v>
      </c>
      <c r="C16" s="5" t="s">
        <v>37</v>
      </c>
      <c r="D16" s="5" t="s">
        <v>38</v>
      </c>
      <c r="E16" s="1" t="s">
        <v>18</v>
      </c>
      <c r="F16" s="1" t="s">
        <v>359</v>
      </c>
      <c r="G16" s="1" t="s">
        <v>39</v>
      </c>
      <c r="H16" s="1" t="s">
        <v>40</v>
      </c>
      <c r="I16" s="21">
        <v>3954.3</v>
      </c>
      <c r="J16" s="1" t="s">
        <v>41</v>
      </c>
      <c r="K16" s="2">
        <f>I16/30*4.5</f>
        <v>593.145</v>
      </c>
      <c r="L16" s="38" t="s">
        <v>17</v>
      </c>
      <c r="M16" s="5" t="s">
        <v>448</v>
      </c>
      <c r="N16" s="5"/>
    </row>
    <row r="17" spans="1:14" ht="157.5">
      <c r="A17" s="4" t="s">
        <v>209</v>
      </c>
      <c r="B17" s="5" t="s">
        <v>36</v>
      </c>
      <c r="C17" s="5" t="s">
        <v>37</v>
      </c>
      <c r="D17" s="5" t="s">
        <v>38</v>
      </c>
      <c r="E17" s="1" t="s">
        <v>18</v>
      </c>
      <c r="F17" s="1" t="s">
        <v>360</v>
      </c>
      <c r="G17" s="1" t="s">
        <v>39</v>
      </c>
      <c r="H17" s="1" t="s">
        <v>40</v>
      </c>
      <c r="I17" s="21">
        <v>7848.7</v>
      </c>
      <c r="J17" s="1" t="s">
        <v>41</v>
      </c>
      <c r="K17" s="2">
        <f>I17/60*4.5</f>
        <v>588.6525</v>
      </c>
      <c r="L17" s="38" t="s">
        <v>17</v>
      </c>
      <c r="M17" s="5" t="s">
        <v>448</v>
      </c>
      <c r="N17" s="5"/>
    </row>
    <row r="18" spans="1:14" ht="90">
      <c r="A18" s="4" t="s">
        <v>210</v>
      </c>
      <c r="B18" s="5" t="s">
        <v>43</v>
      </c>
      <c r="C18" s="5" t="s">
        <v>44</v>
      </c>
      <c r="D18" s="5" t="s">
        <v>45</v>
      </c>
      <c r="E18" s="1" t="s">
        <v>27</v>
      </c>
      <c r="F18" s="1" t="s">
        <v>46</v>
      </c>
      <c r="G18" s="1" t="s">
        <v>23</v>
      </c>
      <c r="H18" s="1" t="s">
        <v>24</v>
      </c>
      <c r="I18" s="21">
        <v>7918.1</v>
      </c>
      <c r="J18" s="1" t="s">
        <v>47</v>
      </c>
      <c r="K18" s="2">
        <f>I18/50*4</f>
        <v>633.448</v>
      </c>
      <c r="L18" s="38" t="s">
        <v>17</v>
      </c>
      <c r="M18" s="5" t="s">
        <v>449</v>
      </c>
      <c r="N18" s="5"/>
    </row>
    <row r="19" spans="1:14" ht="90">
      <c r="A19" s="4" t="s">
        <v>211</v>
      </c>
      <c r="B19" s="5" t="s">
        <v>43</v>
      </c>
      <c r="C19" s="5" t="s">
        <v>44</v>
      </c>
      <c r="D19" s="5" t="s">
        <v>45</v>
      </c>
      <c r="E19" s="1" t="s">
        <v>27</v>
      </c>
      <c r="F19" s="1" t="s">
        <v>48</v>
      </c>
      <c r="G19" s="1" t="s">
        <v>23</v>
      </c>
      <c r="H19" s="1" t="s">
        <v>24</v>
      </c>
      <c r="I19" s="21">
        <v>11846.5</v>
      </c>
      <c r="J19" s="1" t="s">
        <v>47</v>
      </c>
      <c r="K19" s="2">
        <f>I19/75*4</f>
        <v>631.8133333333334</v>
      </c>
      <c r="L19" s="38" t="s">
        <v>17</v>
      </c>
      <c r="M19" s="5" t="s">
        <v>449</v>
      </c>
      <c r="N19" s="5"/>
    </row>
    <row r="20" spans="1:14" ht="90">
      <c r="A20" s="4" t="s">
        <v>212</v>
      </c>
      <c r="B20" s="5" t="s">
        <v>43</v>
      </c>
      <c r="C20" s="5" t="s">
        <v>44</v>
      </c>
      <c r="D20" s="5" t="s">
        <v>45</v>
      </c>
      <c r="E20" s="1" t="s">
        <v>27</v>
      </c>
      <c r="F20" s="1" t="s">
        <v>49</v>
      </c>
      <c r="G20" s="1" t="s">
        <v>23</v>
      </c>
      <c r="H20" s="1" t="s">
        <v>24</v>
      </c>
      <c r="I20" s="21">
        <v>23633.1</v>
      </c>
      <c r="J20" s="1" t="s">
        <v>47</v>
      </c>
      <c r="K20" s="2">
        <f>I20/150*4</f>
        <v>630.216</v>
      </c>
      <c r="L20" s="38" t="s">
        <v>17</v>
      </c>
      <c r="M20" s="5" t="s">
        <v>449</v>
      </c>
      <c r="N20" s="5"/>
    </row>
    <row r="21" spans="1:14" ht="90">
      <c r="A21" s="4" t="s">
        <v>213</v>
      </c>
      <c r="B21" s="5" t="s">
        <v>43</v>
      </c>
      <c r="C21" s="5" t="s">
        <v>44</v>
      </c>
      <c r="D21" s="5" t="s">
        <v>45</v>
      </c>
      <c r="E21" s="1" t="s">
        <v>18</v>
      </c>
      <c r="F21" s="1" t="s">
        <v>51</v>
      </c>
      <c r="G21" s="1" t="s">
        <v>23</v>
      </c>
      <c r="H21" s="1" t="s">
        <v>24</v>
      </c>
      <c r="I21" s="21">
        <v>4772.7</v>
      </c>
      <c r="J21" s="1" t="s">
        <v>47</v>
      </c>
      <c r="K21" s="2">
        <f>I21/30*4</f>
        <v>636.36</v>
      </c>
      <c r="L21" s="38" t="s">
        <v>17</v>
      </c>
      <c r="M21" s="5" t="s">
        <v>449</v>
      </c>
      <c r="N21" s="5"/>
    </row>
    <row r="22" spans="1:14" ht="90">
      <c r="A22" s="4" t="s">
        <v>214</v>
      </c>
      <c r="B22" s="5" t="s">
        <v>43</v>
      </c>
      <c r="C22" s="5" t="s">
        <v>44</v>
      </c>
      <c r="D22" s="5" t="s">
        <v>45</v>
      </c>
      <c r="E22" s="1" t="s">
        <v>18</v>
      </c>
      <c r="F22" s="1" t="s">
        <v>52</v>
      </c>
      <c r="G22" s="1" t="s">
        <v>23</v>
      </c>
      <c r="H22" s="1" t="s">
        <v>24</v>
      </c>
      <c r="I22" s="21">
        <v>18918</v>
      </c>
      <c r="J22" s="1" t="s">
        <v>47</v>
      </c>
      <c r="K22" s="2">
        <f>I22/120*4</f>
        <v>630.6</v>
      </c>
      <c r="L22" s="38" t="s">
        <v>17</v>
      </c>
      <c r="M22" s="5" t="s">
        <v>449</v>
      </c>
      <c r="N22" s="5"/>
    </row>
    <row r="23" spans="1:14" s="28" customFormat="1" ht="123.75">
      <c r="A23" s="50" t="s">
        <v>425</v>
      </c>
      <c r="B23" s="51" t="s">
        <v>545</v>
      </c>
      <c r="C23" s="5" t="s">
        <v>426</v>
      </c>
      <c r="D23" s="5" t="s">
        <v>427</v>
      </c>
      <c r="E23" s="1" t="s">
        <v>53</v>
      </c>
      <c r="F23" s="1" t="s">
        <v>428</v>
      </c>
      <c r="G23" s="1" t="s">
        <v>429</v>
      </c>
      <c r="H23" s="1" t="s">
        <v>24</v>
      </c>
      <c r="I23" s="21">
        <v>91119.8</v>
      </c>
      <c r="J23" s="52" t="s">
        <v>430</v>
      </c>
      <c r="K23" s="53">
        <f>I23/56/250*500</f>
        <v>3254.2785714285715</v>
      </c>
      <c r="L23" s="54" t="s">
        <v>17</v>
      </c>
      <c r="M23" s="42" t="s">
        <v>476</v>
      </c>
      <c r="N23" s="42" t="s">
        <v>461</v>
      </c>
    </row>
    <row r="24" spans="1:14" s="28" customFormat="1" ht="123.75">
      <c r="A24" s="50" t="s">
        <v>436</v>
      </c>
      <c r="B24" s="51" t="s">
        <v>546</v>
      </c>
      <c r="C24" s="5" t="s">
        <v>484</v>
      </c>
      <c r="D24" s="5" t="s">
        <v>437</v>
      </c>
      <c r="E24" s="1" t="s">
        <v>53</v>
      </c>
      <c r="F24" s="1" t="s">
        <v>438</v>
      </c>
      <c r="G24" s="1" t="s">
        <v>429</v>
      </c>
      <c r="H24" s="1" t="s">
        <v>24</v>
      </c>
      <c r="I24" s="21">
        <v>1039218.6</v>
      </c>
      <c r="J24" s="52" t="s">
        <v>439</v>
      </c>
      <c r="K24" s="53">
        <f>I24/56*2</f>
        <v>37114.95</v>
      </c>
      <c r="L24" s="54" t="s">
        <v>17</v>
      </c>
      <c r="M24" s="42" t="s">
        <v>478</v>
      </c>
      <c r="N24" s="42" t="s">
        <v>461</v>
      </c>
    </row>
    <row r="25" spans="1:14" s="28" customFormat="1" ht="37.5" customHeight="1">
      <c r="A25" s="51">
        <v>1328444</v>
      </c>
      <c r="B25" s="51" t="s">
        <v>759</v>
      </c>
      <c r="C25" s="55" t="s">
        <v>440</v>
      </c>
      <c r="D25" s="56" t="s">
        <v>441</v>
      </c>
      <c r="E25" s="1" t="s">
        <v>53</v>
      </c>
      <c r="F25" s="1" t="s">
        <v>442</v>
      </c>
      <c r="G25" s="1" t="s">
        <v>443</v>
      </c>
      <c r="H25" s="1" t="s">
        <v>56</v>
      </c>
      <c r="I25" s="21">
        <v>747928.1</v>
      </c>
      <c r="J25" s="1" t="s">
        <v>435</v>
      </c>
      <c r="K25" s="53">
        <f>I25/28</f>
        <v>26711.717857142856</v>
      </c>
      <c r="L25" s="54" t="s">
        <v>17</v>
      </c>
      <c r="M25" s="42" t="s">
        <v>865</v>
      </c>
      <c r="N25" s="42" t="s">
        <v>461</v>
      </c>
    </row>
    <row r="26" spans="1:14" s="28" customFormat="1" ht="56.25">
      <c r="A26" s="66" t="s">
        <v>768</v>
      </c>
      <c r="B26" s="61" t="s">
        <v>769</v>
      </c>
      <c r="C26" s="61" t="s">
        <v>770</v>
      </c>
      <c r="D26" s="61" t="s">
        <v>771</v>
      </c>
      <c r="E26" s="67" t="s">
        <v>53</v>
      </c>
      <c r="F26" s="76" t="s">
        <v>772</v>
      </c>
      <c r="G26" s="67" t="s">
        <v>773</v>
      </c>
      <c r="H26" s="67" t="s">
        <v>774</v>
      </c>
      <c r="I26" s="71">
        <v>1414236.7</v>
      </c>
      <c r="J26" s="77" t="s">
        <v>775</v>
      </c>
      <c r="K26" s="71">
        <f>I26/84*3</f>
        <v>50508.453571428574</v>
      </c>
      <c r="L26" s="78" t="s">
        <v>17</v>
      </c>
      <c r="M26" s="82" t="s">
        <v>864</v>
      </c>
      <c r="N26" s="82" t="s">
        <v>461</v>
      </c>
    </row>
    <row r="27" spans="1:14" s="28" customFormat="1" ht="247.5">
      <c r="A27" s="50" t="s">
        <v>419</v>
      </c>
      <c r="B27" s="51" t="s">
        <v>420</v>
      </c>
      <c r="C27" s="5" t="s">
        <v>421</v>
      </c>
      <c r="D27" s="5" t="s">
        <v>422</v>
      </c>
      <c r="E27" s="1" t="s">
        <v>53</v>
      </c>
      <c r="F27" s="1" t="s">
        <v>423</v>
      </c>
      <c r="G27" s="1" t="s">
        <v>424</v>
      </c>
      <c r="H27" s="1" t="s">
        <v>130</v>
      </c>
      <c r="I27" s="21">
        <v>957933.6</v>
      </c>
      <c r="J27" s="52" t="s">
        <v>485</v>
      </c>
      <c r="K27" s="53">
        <f>I27/28/400*400</f>
        <v>34211.91428571429</v>
      </c>
      <c r="L27" s="54" t="s">
        <v>17</v>
      </c>
      <c r="M27" s="42" t="s">
        <v>487</v>
      </c>
      <c r="N27" s="42" t="s">
        <v>461</v>
      </c>
    </row>
    <row r="28" spans="1:14" s="28" customFormat="1" ht="135">
      <c r="A28" s="51">
        <v>1328630</v>
      </c>
      <c r="B28" s="51" t="s">
        <v>431</v>
      </c>
      <c r="C28" s="55" t="s">
        <v>432</v>
      </c>
      <c r="D28" s="56" t="s">
        <v>433</v>
      </c>
      <c r="E28" s="1" t="s">
        <v>53</v>
      </c>
      <c r="F28" s="1" t="s">
        <v>434</v>
      </c>
      <c r="G28" s="1" t="s">
        <v>424</v>
      </c>
      <c r="H28" s="1" t="s">
        <v>130</v>
      </c>
      <c r="I28" s="21">
        <v>1152402.1</v>
      </c>
      <c r="J28" s="1" t="s">
        <v>435</v>
      </c>
      <c r="K28" s="53">
        <f>I28/28</f>
        <v>41157.21785714286</v>
      </c>
      <c r="L28" s="54" t="s">
        <v>17</v>
      </c>
      <c r="M28" s="42" t="s">
        <v>477</v>
      </c>
      <c r="N28" s="42" t="s">
        <v>461</v>
      </c>
    </row>
    <row r="29" spans="1:14" s="28" customFormat="1" ht="41.25" customHeight="1">
      <c r="A29" s="92" t="s">
        <v>776</v>
      </c>
      <c r="B29" s="92" t="s">
        <v>777</v>
      </c>
      <c r="C29" s="92" t="s">
        <v>778</v>
      </c>
      <c r="D29" s="92" t="s">
        <v>779</v>
      </c>
      <c r="E29" s="103" t="s">
        <v>53</v>
      </c>
      <c r="F29" s="103" t="s">
        <v>780</v>
      </c>
      <c r="G29" s="103" t="s">
        <v>424</v>
      </c>
      <c r="H29" s="103" t="s">
        <v>130</v>
      </c>
      <c r="I29" s="2">
        <v>943902.3</v>
      </c>
      <c r="J29" s="1" t="s">
        <v>781</v>
      </c>
      <c r="K29" s="2">
        <f>I29/28</f>
        <v>33710.79642857143</v>
      </c>
      <c r="L29" s="2" t="s">
        <v>17</v>
      </c>
      <c r="M29" s="42" t="s">
        <v>864</v>
      </c>
      <c r="N29" s="42" t="s">
        <v>461</v>
      </c>
    </row>
    <row r="30" spans="1:14" ht="101.25">
      <c r="A30" s="4" t="s">
        <v>364</v>
      </c>
      <c r="B30" s="5" t="s">
        <v>57</v>
      </c>
      <c r="C30" s="5" t="s">
        <v>58</v>
      </c>
      <c r="D30" s="5" t="s">
        <v>763</v>
      </c>
      <c r="E30" s="1" t="s">
        <v>59</v>
      </c>
      <c r="F30" s="1" t="s">
        <v>365</v>
      </c>
      <c r="G30" s="1" t="s">
        <v>362</v>
      </c>
      <c r="H30" s="1" t="s">
        <v>363</v>
      </c>
      <c r="I30" s="21">
        <v>46210.3</v>
      </c>
      <c r="J30" s="2" t="s">
        <v>17</v>
      </c>
      <c r="K30" s="2" t="s">
        <v>17</v>
      </c>
      <c r="L30" s="40" t="s">
        <v>17</v>
      </c>
      <c r="M30" s="5" t="s">
        <v>450</v>
      </c>
      <c r="N30" s="5" t="s">
        <v>855</v>
      </c>
    </row>
    <row r="31" spans="1:14" s="57" customFormat="1" ht="101.25">
      <c r="A31" s="5" t="s">
        <v>378</v>
      </c>
      <c r="B31" s="5" t="s">
        <v>57</v>
      </c>
      <c r="C31" s="55" t="s">
        <v>58</v>
      </c>
      <c r="D31" s="55" t="s">
        <v>384</v>
      </c>
      <c r="E31" s="1" t="s">
        <v>59</v>
      </c>
      <c r="F31" s="1" t="s">
        <v>361</v>
      </c>
      <c r="G31" s="1" t="s">
        <v>379</v>
      </c>
      <c r="H31" s="1" t="s">
        <v>380</v>
      </c>
      <c r="I31" s="21">
        <v>46210.3</v>
      </c>
      <c r="J31" s="1" t="s">
        <v>17</v>
      </c>
      <c r="K31" s="2" t="s">
        <v>17</v>
      </c>
      <c r="L31" s="40" t="s">
        <v>17</v>
      </c>
      <c r="M31" s="5" t="s">
        <v>450</v>
      </c>
      <c r="N31" s="5" t="s">
        <v>856</v>
      </c>
    </row>
    <row r="32" spans="1:14" s="57" customFormat="1" ht="101.25">
      <c r="A32" s="66" t="s">
        <v>571</v>
      </c>
      <c r="B32" s="61" t="s">
        <v>57</v>
      </c>
      <c r="C32" s="61" t="s">
        <v>58</v>
      </c>
      <c r="D32" s="61" t="s">
        <v>572</v>
      </c>
      <c r="E32" s="67" t="s">
        <v>59</v>
      </c>
      <c r="F32" s="76" t="s">
        <v>361</v>
      </c>
      <c r="G32" s="67" t="s">
        <v>573</v>
      </c>
      <c r="H32" s="67" t="s">
        <v>574</v>
      </c>
      <c r="I32" s="71">
        <v>46210.3</v>
      </c>
      <c r="J32" s="77" t="s">
        <v>17</v>
      </c>
      <c r="K32" s="71" t="s">
        <v>17</v>
      </c>
      <c r="L32" s="70" t="s">
        <v>17</v>
      </c>
      <c r="M32" s="61" t="s">
        <v>450</v>
      </c>
      <c r="N32" s="61" t="s">
        <v>856</v>
      </c>
    </row>
    <row r="33" spans="1:14" ht="112.5">
      <c r="A33" s="4" t="s">
        <v>293</v>
      </c>
      <c r="B33" s="5" t="s">
        <v>294</v>
      </c>
      <c r="C33" s="5" t="s">
        <v>295</v>
      </c>
      <c r="D33" s="5" t="s">
        <v>296</v>
      </c>
      <c r="E33" s="1" t="s">
        <v>297</v>
      </c>
      <c r="F33" s="1" t="s">
        <v>298</v>
      </c>
      <c r="G33" s="1" t="s">
        <v>385</v>
      </c>
      <c r="H33" s="1" t="s">
        <v>24</v>
      </c>
      <c r="I33" s="21">
        <v>367742.7</v>
      </c>
      <c r="J33" s="2" t="s">
        <v>17</v>
      </c>
      <c r="K33" s="2" t="s">
        <v>17</v>
      </c>
      <c r="L33" s="40" t="s">
        <v>17</v>
      </c>
      <c r="M33" s="5" t="s">
        <v>451</v>
      </c>
      <c r="N33" s="5" t="s">
        <v>877</v>
      </c>
    </row>
    <row r="34" spans="1:14" ht="168.75">
      <c r="A34" s="4" t="s">
        <v>215</v>
      </c>
      <c r="B34" s="5" t="s">
        <v>61</v>
      </c>
      <c r="C34" s="5" t="s">
        <v>62</v>
      </c>
      <c r="D34" s="5" t="s">
        <v>63</v>
      </c>
      <c r="E34" s="1" t="s">
        <v>112</v>
      </c>
      <c r="F34" s="1" t="s">
        <v>843</v>
      </c>
      <c r="G34" s="1" t="s">
        <v>64</v>
      </c>
      <c r="H34" s="1" t="s">
        <v>54</v>
      </c>
      <c r="I34" s="21">
        <v>12339</v>
      </c>
      <c r="J34" s="2" t="s">
        <v>17</v>
      </c>
      <c r="K34" s="2" t="s">
        <v>17</v>
      </c>
      <c r="L34" s="40" t="s">
        <v>17</v>
      </c>
      <c r="M34" s="5" t="s">
        <v>452</v>
      </c>
      <c r="N34" s="5" t="s">
        <v>878</v>
      </c>
    </row>
    <row r="35" spans="1:14" ht="123.75">
      <c r="A35" s="104">
        <v>1039343</v>
      </c>
      <c r="B35" s="104" t="s">
        <v>782</v>
      </c>
      <c r="C35" s="104" t="s">
        <v>783</v>
      </c>
      <c r="D35" s="104" t="s">
        <v>784</v>
      </c>
      <c r="E35" s="70" t="s">
        <v>55</v>
      </c>
      <c r="F35" s="67" t="s">
        <v>785</v>
      </c>
      <c r="G35" s="67" t="s">
        <v>786</v>
      </c>
      <c r="H35" s="70" t="s">
        <v>56</v>
      </c>
      <c r="I35" s="71">
        <v>594087.8</v>
      </c>
      <c r="J35" s="78" t="s">
        <v>787</v>
      </c>
      <c r="K35" s="78">
        <v>19802.93</v>
      </c>
      <c r="L35" s="78" t="s">
        <v>17</v>
      </c>
      <c r="M35" s="105" t="s">
        <v>866</v>
      </c>
      <c r="N35" s="114" t="s">
        <v>857</v>
      </c>
    </row>
    <row r="36" spans="1:14" s="28" customFormat="1" ht="258.75">
      <c r="A36" s="66" t="s">
        <v>601</v>
      </c>
      <c r="B36" s="61" t="s">
        <v>766</v>
      </c>
      <c r="C36" s="61" t="s">
        <v>602</v>
      </c>
      <c r="D36" s="61" t="s">
        <v>603</v>
      </c>
      <c r="E36" s="67" t="s">
        <v>67</v>
      </c>
      <c r="F36" s="67" t="s">
        <v>604</v>
      </c>
      <c r="G36" s="67" t="s">
        <v>767</v>
      </c>
      <c r="H36" s="67" t="s">
        <v>130</v>
      </c>
      <c r="I36" s="102">
        <v>48206.7</v>
      </c>
      <c r="J36" s="70" t="s">
        <v>17</v>
      </c>
      <c r="K36" s="71" t="s">
        <v>17</v>
      </c>
      <c r="L36" s="70" t="s">
        <v>17</v>
      </c>
      <c r="M36" s="5" t="s">
        <v>901</v>
      </c>
      <c r="N36" s="5" t="s">
        <v>902</v>
      </c>
    </row>
    <row r="37" spans="1:14" s="28" customFormat="1" ht="258.75">
      <c r="A37" s="66" t="s">
        <v>605</v>
      </c>
      <c r="B37" s="61" t="s">
        <v>766</v>
      </c>
      <c r="C37" s="61" t="s">
        <v>602</v>
      </c>
      <c r="D37" s="61" t="s">
        <v>603</v>
      </c>
      <c r="E37" s="67" t="s">
        <v>67</v>
      </c>
      <c r="F37" s="67" t="s">
        <v>606</v>
      </c>
      <c r="G37" s="67" t="s">
        <v>767</v>
      </c>
      <c r="H37" s="67" t="s">
        <v>130</v>
      </c>
      <c r="I37" s="102">
        <v>120428.6</v>
      </c>
      <c r="J37" s="70" t="s">
        <v>17</v>
      </c>
      <c r="K37" s="71" t="s">
        <v>17</v>
      </c>
      <c r="L37" s="70" t="s">
        <v>17</v>
      </c>
      <c r="M37" s="5" t="s">
        <v>901</v>
      </c>
      <c r="N37" s="5" t="s">
        <v>902</v>
      </c>
    </row>
    <row r="38" spans="1:14" ht="303.75">
      <c r="A38" s="4" t="s">
        <v>216</v>
      </c>
      <c r="B38" s="5" t="s">
        <v>65</v>
      </c>
      <c r="C38" s="5" t="s">
        <v>66</v>
      </c>
      <c r="D38" s="5" t="s">
        <v>246</v>
      </c>
      <c r="E38" s="1" t="s">
        <v>67</v>
      </c>
      <c r="F38" s="1" t="s">
        <v>68</v>
      </c>
      <c r="G38" s="1" t="s">
        <v>50</v>
      </c>
      <c r="H38" s="1" t="s">
        <v>15</v>
      </c>
      <c r="I38" s="21">
        <v>33628.9</v>
      </c>
      <c r="J38" s="2" t="s">
        <v>17</v>
      </c>
      <c r="K38" s="2" t="s">
        <v>17</v>
      </c>
      <c r="L38" s="40" t="s">
        <v>17</v>
      </c>
      <c r="M38" s="5" t="s">
        <v>453</v>
      </c>
      <c r="N38" s="5" t="s">
        <v>888</v>
      </c>
    </row>
    <row r="39" spans="1:14" ht="303.75">
      <c r="A39" s="4" t="s">
        <v>217</v>
      </c>
      <c r="B39" s="5" t="s">
        <v>65</v>
      </c>
      <c r="C39" s="5" t="s">
        <v>66</v>
      </c>
      <c r="D39" s="5" t="s">
        <v>246</v>
      </c>
      <c r="E39" s="1" t="s">
        <v>67</v>
      </c>
      <c r="F39" s="1" t="s">
        <v>69</v>
      </c>
      <c r="G39" s="1" t="s">
        <v>50</v>
      </c>
      <c r="H39" s="1" t="s">
        <v>15</v>
      </c>
      <c r="I39" s="21">
        <v>83984.1</v>
      </c>
      <c r="J39" s="2" t="s">
        <v>17</v>
      </c>
      <c r="K39" s="2" t="s">
        <v>17</v>
      </c>
      <c r="L39" s="40" t="s">
        <v>17</v>
      </c>
      <c r="M39" s="5" t="s">
        <v>453</v>
      </c>
      <c r="N39" s="5" t="s">
        <v>888</v>
      </c>
    </row>
    <row r="40" spans="1:14" ht="135">
      <c r="A40" s="5" t="s">
        <v>366</v>
      </c>
      <c r="B40" s="5" t="s">
        <v>65</v>
      </c>
      <c r="C40" s="5" t="s">
        <v>66</v>
      </c>
      <c r="D40" s="5" t="s">
        <v>246</v>
      </c>
      <c r="E40" s="1" t="s">
        <v>27</v>
      </c>
      <c r="F40" s="1" t="s">
        <v>367</v>
      </c>
      <c r="G40" s="1" t="s">
        <v>368</v>
      </c>
      <c r="H40" s="1" t="s">
        <v>15</v>
      </c>
      <c r="I40" s="21">
        <v>163076.4</v>
      </c>
      <c r="J40" s="1" t="s">
        <v>17</v>
      </c>
      <c r="K40" s="1" t="s">
        <v>17</v>
      </c>
      <c r="L40" s="40" t="s">
        <v>17</v>
      </c>
      <c r="M40" s="55" t="s">
        <v>454</v>
      </c>
      <c r="N40" s="5" t="s">
        <v>889</v>
      </c>
    </row>
    <row r="41" spans="1:14" ht="191.25">
      <c r="A41" s="66" t="s">
        <v>575</v>
      </c>
      <c r="B41" s="61" t="s">
        <v>65</v>
      </c>
      <c r="C41" s="61" t="s">
        <v>66</v>
      </c>
      <c r="D41" s="61" t="s">
        <v>576</v>
      </c>
      <c r="E41" s="67" t="s">
        <v>67</v>
      </c>
      <c r="F41" s="67" t="s">
        <v>577</v>
      </c>
      <c r="G41" s="67" t="s">
        <v>253</v>
      </c>
      <c r="H41" s="67" t="s">
        <v>87</v>
      </c>
      <c r="I41" s="71">
        <v>27686</v>
      </c>
      <c r="J41" s="78" t="s">
        <v>17</v>
      </c>
      <c r="K41" s="78" t="s">
        <v>17</v>
      </c>
      <c r="L41" s="79" t="s">
        <v>17</v>
      </c>
      <c r="M41" s="80" t="s">
        <v>578</v>
      </c>
      <c r="N41" s="5" t="s">
        <v>890</v>
      </c>
    </row>
    <row r="42" spans="1:14" ht="191.25">
      <c r="A42" s="66" t="s">
        <v>579</v>
      </c>
      <c r="B42" s="61" t="s">
        <v>65</v>
      </c>
      <c r="C42" s="61" t="s">
        <v>66</v>
      </c>
      <c r="D42" s="61" t="s">
        <v>576</v>
      </c>
      <c r="E42" s="67" t="s">
        <v>67</v>
      </c>
      <c r="F42" s="67" t="s">
        <v>580</v>
      </c>
      <c r="G42" s="67" t="s">
        <v>253</v>
      </c>
      <c r="H42" s="67" t="s">
        <v>87</v>
      </c>
      <c r="I42" s="71">
        <v>69155.2</v>
      </c>
      <c r="J42" s="78" t="s">
        <v>17</v>
      </c>
      <c r="K42" s="78" t="s">
        <v>17</v>
      </c>
      <c r="L42" s="79" t="s">
        <v>17</v>
      </c>
      <c r="M42" s="80" t="s">
        <v>578</v>
      </c>
      <c r="N42" s="5" t="s">
        <v>891</v>
      </c>
    </row>
    <row r="43" spans="1:14" ht="303.75">
      <c r="A43" s="66" t="s">
        <v>581</v>
      </c>
      <c r="B43" s="61" t="s">
        <v>65</v>
      </c>
      <c r="C43" s="61" t="s">
        <v>66</v>
      </c>
      <c r="D43" s="61" t="s">
        <v>582</v>
      </c>
      <c r="E43" s="67" t="s">
        <v>67</v>
      </c>
      <c r="F43" s="67" t="s">
        <v>68</v>
      </c>
      <c r="G43" s="67" t="s">
        <v>190</v>
      </c>
      <c r="H43" s="67" t="s">
        <v>19</v>
      </c>
      <c r="I43" s="71">
        <v>27686</v>
      </c>
      <c r="J43" s="78" t="s">
        <v>17</v>
      </c>
      <c r="K43" s="78" t="s">
        <v>17</v>
      </c>
      <c r="L43" s="79" t="s">
        <v>17</v>
      </c>
      <c r="M43" s="80" t="s">
        <v>453</v>
      </c>
      <c r="N43" s="5" t="s">
        <v>888</v>
      </c>
    </row>
    <row r="44" spans="1:14" ht="303.75">
      <c r="A44" s="66" t="s">
        <v>583</v>
      </c>
      <c r="B44" s="61" t="s">
        <v>65</v>
      </c>
      <c r="C44" s="61" t="s">
        <v>66</v>
      </c>
      <c r="D44" s="61" t="s">
        <v>582</v>
      </c>
      <c r="E44" s="67" t="s">
        <v>67</v>
      </c>
      <c r="F44" s="67" t="s">
        <v>69</v>
      </c>
      <c r="G44" s="67" t="s">
        <v>190</v>
      </c>
      <c r="H44" s="67" t="s">
        <v>19</v>
      </c>
      <c r="I44" s="71">
        <v>69155.2</v>
      </c>
      <c r="J44" s="78" t="s">
        <v>17</v>
      </c>
      <c r="K44" s="78" t="s">
        <v>17</v>
      </c>
      <c r="L44" s="79" t="s">
        <v>17</v>
      </c>
      <c r="M44" s="80" t="s">
        <v>453</v>
      </c>
      <c r="N44" s="5" t="s">
        <v>892</v>
      </c>
    </row>
    <row r="45" spans="1:14" ht="168.75">
      <c r="A45" s="4" t="s">
        <v>218</v>
      </c>
      <c r="B45" s="5" t="s">
        <v>70</v>
      </c>
      <c r="C45" s="5" t="s">
        <v>71</v>
      </c>
      <c r="D45" s="5" t="s">
        <v>72</v>
      </c>
      <c r="E45" s="1" t="s">
        <v>196</v>
      </c>
      <c r="F45" s="1" t="s">
        <v>182</v>
      </c>
      <c r="G45" s="1" t="s">
        <v>50</v>
      </c>
      <c r="H45" s="1" t="s">
        <v>15</v>
      </c>
      <c r="I45" s="21">
        <v>175345.4</v>
      </c>
      <c r="J45" s="2" t="s">
        <v>17</v>
      </c>
      <c r="K45" s="2" t="s">
        <v>17</v>
      </c>
      <c r="L45" s="40" t="s">
        <v>17</v>
      </c>
      <c r="M45" s="55" t="s">
        <v>481</v>
      </c>
      <c r="N45" s="55" t="s">
        <v>869</v>
      </c>
    </row>
    <row r="46" spans="1:14" ht="168.75">
      <c r="A46" s="4" t="s">
        <v>261</v>
      </c>
      <c r="B46" s="5" t="s">
        <v>70</v>
      </c>
      <c r="C46" s="5" t="s">
        <v>71</v>
      </c>
      <c r="D46" s="5" t="s">
        <v>72</v>
      </c>
      <c r="E46" s="1" t="s">
        <v>27</v>
      </c>
      <c r="F46" s="1" t="s">
        <v>262</v>
      </c>
      <c r="G46" s="1" t="s">
        <v>50</v>
      </c>
      <c r="H46" s="1" t="s">
        <v>15</v>
      </c>
      <c r="I46" s="21">
        <v>136715</v>
      </c>
      <c r="J46" s="2" t="s">
        <v>17</v>
      </c>
      <c r="K46" s="2" t="s">
        <v>17</v>
      </c>
      <c r="L46" s="40" t="s">
        <v>17</v>
      </c>
      <c r="M46" s="55" t="s">
        <v>481</v>
      </c>
      <c r="N46" s="55" t="s">
        <v>869</v>
      </c>
    </row>
    <row r="47" spans="1:17" s="28" customFormat="1" ht="168.75">
      <c r="A47" s="88" t="s">
        <v>690</v>
      </c>
      <c r="B47" s="89" t="s">
        <v>70</v>
      </c>
      <c r="C47" s="89" t="s">
        <v>71</v>
      </c>
      <c r="D47" s="5" t="s">
        <v>691</v>
      </c>
      <c r="E47" s="1" t="s">
        <v>59</v>
      </c>
      <c r="F47" s="1" t="s">
        <v>692</v>
      </c>
      <c r="G47" s="1" t="s">
        <v>253</v>
      </c>
      <c r="H47" s="1" t="s">
        <v>87</v>
      </c>
      <c r="I47" s="21">
        <v>29141.9</v>
      </c>
      <c r="J47" s="2" t="s">
        <v>17</v>
      </c>
      <c r="K47" s="21" t="s">
        <v>17</v>
      </c>
      <c r="L47" s="59" t="s">
        <v>17</v>
      </c>
      <c r="M47" s="55" t="s">
        <v>481</v>
      </c>
      <c r="N47" s="55" t="s">
        <v>869</v>
      </c>
      <c r="O47" s="90"/>
      <c r="P47" s="90"/>
      <c r="Q47" s="90"/>
    </row>
    <row r="48" spans="1:14" s="90" customFormat="1" ht="168.75">
      <c r="A48" s="88" t="s">
        <v>693</v>
      </c>
      <c r="B48" s="5" t="s">
        <v>70</v>
      </c>
      <c r="C48" s="5" t="s">
        <v>71</v>
      </c>
      <c r="D48" s="91" t="s">
        <v>694</v>
      </c>
      <c r="E48" s="1" t="s">
        <v>59</v>
      </c>
      <c r="F48" s="1" t="s">
        <v>692</v>
      </c>
      <c r="G48" s="1" t="s">
        <v>39</v>
      </c>
      <c r="H48" s="1" t="s">
        <v>40</v>
      </c>
      <c r="I48" s="21">
        <v>29141.9</v>
      </c>
      <c r="J48" s="2" t="s">
        <v>17</v>
      </c>
      <c r="K48" s="2" t="s">
        <v>17</v>
      </c>
      <c r="L48" s="2" t="s">
        <v>17</v>
      </c>
      <c r="M48" s="55" t="s">
        <v>481</v>
      </c>
      <c r="N48" s="55" t="s">
        <v>869</v>
      </c>
    </row>
    <row r="49" spans="1:17" s="90" customFormat="1" ht="168.75">
      <c r="A49" s="88" t="s">
        <v>695</v>
      </c>
      <c r="B49" s="5" t="s">
        <v>70</v>
      </c>
      <c r="C49" s="5" t="s">
        <v>71</v>
      </c>
      <c r="D49" s="91" t="s">
        <v>694</v>
      </c>
      <c r="E49" s="1" t="s">
        <v>59</v>
      </c>
      <c r="F49" s="1" t="s">
        <v>696</v>
      </c>
      <c r="G49" s="1" t="s">
        <v>39</v>
      </c>
      <c r="H49" s="1" t="s">
        <v>40</v>
      </c>
      <c r="I49" s="21">
        <v>81492.5</v>
      </c>
      <c r="J49" s="2" t="s">
        <v>17</v>
      </c>
      <c r="K49" s="2" t="s">
        <v>17</v>
      </c>
      <c r="L49" s="2" t="s">
        <v>17</v>
      </c>
      <c r="M49" s="55" t="s">
        <v>481</v>
      </c>
      <c r="N49" s="55" t="s">
        <v>869</v>
      </c>
      <c r="O49" s="28"/>
      <c r="P49" s="28"/>
      <c r="Q49" s="28"/>
    </row>
    <row r="50" spans="1:14" ht="202.5">
      <c r="A50" s="4" t="s">
        <v>219</v>
      </c>
      <c r="B50" s="5" t="s">
        <v>73</v>
      </c>
      <c r="C50" s="5" t="s">
        <v>74</v>
      </c>
      <c r="D50" s="5" t="s">
        <v>75</v>
      </c>
      <c r="E50" s="1" t="s">
        <v>76</v>
      </c>
      <c r="F50" s="1" t="s">
        <v>77</v>
      </c>
      <c r="G50" s="1" t="s">
        <v>78</v>
      </c>
      <c r="H50" s="1" t="s">
        <v>24</v>
      </c>
      <c r="I50" s="21">
        <v>18863.9</v>
      </c>
      <c r="J50" s="2" t="s">
        <v>17</v>
      </c>
      <c r="K50" s="2" t="s">
        <v>17</v>
      </c>
      <c r="L50" s="40" t="s">
        <v>17</v>
      </c>
      <c r="M50" s="55" t="s">
        <v>903</v>
      </c>
      <c r="N50" s="55" t="s">
        <v>870</v>
      </c>
    </row>
    <row r="51" spans="1:14" ht="213.75">
      <c r="A51" s="5" t="s">
        <v>220</v>
      </c>
      <c r="B51" s="5" t="s">
        <v>79</v>
      </c>
      <c r="C51" s="5" t="s">
        <v>80</v>
      </c>
      <c r="D51" s="5" t="s">
        <v>81</v>
      </c>
      <c r="E51" s="1" t="s">
        <v>67</v>
      </c>
      <c r="F51" s="1" t="s">
        <v>844</v>
      </c>
      <c r="G51" s="1" t="s">
        <v>845</v>
      </c>
      <c r="H51" s="1" t="s">
        <v>846</v>
      </c>
      <c r="I51" s="21">
        <v>28101.3</v>
      </c>
      <c r="J51" s="2" t="s">
        <v>17</v>
      </c>
      <c r="K51" s="2" t="s">
        <v>17</v>
      </c>
      <c r="L51" s="40" t="s">
        <v>17</v>
      </c>
      <c r="M51" s="5" t="s">
        <v>904</v>
      </c>
      <c r="N51" s="55" t="s">
        <v>867</v>
      </c>
    </row>
    <row r="52" spans="1:14" ht="213.75">
      <c r="A52" s="5" t="s">
        <v>221</v>
      </c>
      <c r="B52" s="5" t="s">
        <v>79</v>
      </c>
      <c r="C52" s="5" t="s">
        <v>80</v>
      </c>
      <c r="D52" s="5" t="s">
        <v>81</v>
      </c>
      <c r="E52" s="1" t="s">
        <v>67</v>
      </c>
      <c r="F52" s="1" t="s">
        <v>847</v>
      </c>
      <c r="G52" s="1" t="s">
        <v>845</v>
      </c>
      <c r="H52" s="1" t="s">
        <v>846</v>
      </c>
      <c r="I52" s="21">
        <v>103251.3</v>
      </c>
      <c r="J52" s="2" t="s">
        <v>17</v>
      </c>
      <c r="K52" s="2" t="s">
        <v>17</v>
      </c>
      <c r="L52" s="40" t="s">
        <v>17</v>
      </c>
      <c r="M52" s="5" t="s">
        <v>905</v>
      </c>
      <c r="N52" s="55" t="s">
        <v>867</v>
      </c>
    </row>
    <row r="53" spans="1:14" ht="112.5">
      <c r="A53" s="5" t="s">
        <v>263</v>
      </c>
      <c r="B53" s="5" t="s">
        <v>264</v>
      </c>
      <c r="C53" s="5" t="s">
        <v>265</v>
      </c>
      <c r="D53" s="5" t="s">
        <v>266</v>
      </c>
      <c r="E53" s="1" t="s">
        <v>67</v>
      </c>
      <c r="F53" s="1" t="s">
        <v>267</v>
      </c>
      <c r="G53" s="1" t="s">
        <v>39</v>
      </c>
      <c r="H53" s="1" t="s">
        <v>40</v>
      </c>
      <c r="I53" s="21">
        <v>39163.6</v>
      </c>
      <c r="J53" s="2" t="s">
        <v>17</v>
      </c>
      <c r="K53" s="2" t="s">
        <v>17</v>
      </c>
      <c r="L53" s="40" t="s">
        <v>17</v>
      </c>
      <c r="M53" s="5" t="s">
        <v>906</v>
      </c>
      <c r="N53" s="5" t="s">
        <v>868</v>
      </c>
    </row>
    <row r="54" spans="1:14" ht="135">
      <c r="A54" s="5" t="s">
        <v>299</v>
      </c>
      <c r="B54" s="5" t="s">
        <v>300</v>
      </c>
      <c r="C54" s="5" t="s">
        <v>301</v>
      </c>
      <c r="D54" s="5" t="s">
        <v>302</v>
      </c>
      <c r="E54" s="1" t="s">
        <v>59</v>
      </c>
      <c r="F54" s="1" t="s">
        <v>303</v>
      </c>
      <c r="G54" s="1" t="s">
        <v>304</v>
      </c>
      <c r="H54" s="1" t="s">
        <v>54</v>
      </c>
      <c r="I54" s="21">
        <v>323648.9</v>
      </c>
      <c r="J54" s="2" t="s">
        <v>17</v>
      </c>
      <c r="K54" s="2" t="s">
        <v>17</v>
      </c>
      <c r="L54" s="40" t="s">
        <v>17</v>
      </c>
      <c r="M54" s="58" t="s">
        <v>570</v>
      </c>
      <c r="N54" s="55" t="s">
        <v>871</v>
      </c>
    </row>
    <row r="55" spans="1:14" s="28" customFormat="1" ht="202.5">
      <c r="A55" s="51" t="s">
        <v>406</v>
      </c>
      <c r="B55" s="51" t="s">
        <v>407</v>
      </c>
      <c r="C55" s="55" t="s">
        <v>408</v>
      </c>
      <c r="D55" s="56" t="s">
        <v>411</v>
      </c>
      <c r="E55" s="1" t="s">
        <v>67</v>
      </c>
      <c r="F55" s="1" t="s">
        <v>409</v>
      </c>
      <c r="G55" s="1" t="s">
        <v>410</v>
      </c>
      <c r="H55" s="1" t="s">
        <v>15</v>
      </c>
      <c r="I55" s="21">
        <v>264039.9</v>
      </c>
      <c r="J55" s="1" t="s">
        <v>17</v>
      </c>
      <c r="K55" s="53" t="s">
        <v>17</v>
      </c>
      <c r="L55" s="54" t="s">
        <v>17</v>
      </c>
      <c r="M55" s="42" t="s">
        <v>907</v>
      </c>
      <c r="N55" s="5" t="s">
        <v>872</v>
      </c>
    </row>
    <row r="56" spans="1:14" s="28" customFormat="1" ht="123.75">
      <c r="A56" s="51" t="s">
        <v>413</v>
      </c>
      <c r="B56" s="51" t="s">
        <v>414</v>
      </c>
      <c r="C56" s="55" t="s">
        <v>415</v>
      </c>
      <c r="D56" s="56" t="s">
        <v>418</v>
      </c>
      <c r="E56" s="1" t="s">
        <v>59</v>
      </c>
      <c r="F56" s="1" t="s">
        <v>249</v>
      </c>
      <c r="G56" s="1" t="s">
        <v>166</v>
      </c>
      <c r="H56" s="1" t="s">
        <v>24</v>
      </c>
      <c r="I56" s="21">
        <v>182572.1</v>
      </c>
      <c r="J56" s="1" t="s">
        <v>17</v>
      </c>
      <c r="K56" s="53" t="s">
        <v>17</v>
      </c>
      <c r="L56" s="54" t="s">
        <v>17</v>
      </c>
      <c r="M56" s="42" t="s">
        <v>479</v>
      </c>
      <c r="N56" s="55" t="s">
        <v>873</v>
      </c>
    </row>
    <row r="57" spans="1:14" s="28" customFormat="1" ht="123.75">
      <c r="A57" s="51" t="s">
        <v>416</v>
      </c>
      <c r="B57" s="51" t="s">
        <v>414</v>
      </c>
      <c r="C57" s="55" t="s">
        <v>415</v>
      </c>
      <c r="D57" s="56" t="s">
        <v>418</v>
      </c>
      <c r="E57" s="1" t="s">
        <v>59</v>
      </c>
      <c r="F57" s="1" t="s">
        <v>417</v>
      </c>
      <c r="G57" s="1" t="s">
        <v>166</v>
      </c>
      <c r="H57" s="1" t="s">
        <v>24</v>
      </c>
      <c r="I57" s="21">
        <v>292077.7</v>
      </c>
      <c r="J57" s="1" t="s">
        <v>17</v>
      </c>
      <c r="K57" s="53" t="s">
        <v>17</v>
      </c>
      <c r="L57" s="54" t="s">
        <v>17</v>
      </c>
      <c r="M57" s="42" t="s">
        <v>479</v>
      </c>
      <c r="N57" s="55" t="s">
        <v>873</v>
      </c>
    </row>
    <row r="58" spans="1:14" s="28" customFormat="1" ht="292.5">
      <c r="A58" s="51" t="s">
        <v>402</v>
      </c>
      <c r="B58" s="51" t="s">
        <v>403</v>
      </c>
      <c r="C58" s="55" t="s">
        <v>404</v>
      </c>
      <c r="D58" s="56" t="s">
        <v>412</v>
      </c>
      <c r="E58" s="1" t="s">
        <v>67</v>
      </c>
      <c r="F58" s="1" t="s">
        <v>405</v>
      </c>
      <c r="G58" s="1" t="s">
        <v>368</v>
      </c>
      <c r="H58" s="1" t="s">
        <v>15</v>
      </c>
      <c r="I58" s="21">
        <v>135968.6</v>
      </c>
      <c r="J58" s="1" t="s">
        <v>17</v>
      </c>
      <c r="K58" s="53" t="s">
        <v>17</v>
      </c>
      <c r="L58" s="54" t="s">
        <v>17</v>
      </c>
      <c r="M58" s="42" t="s">
        <v>566</v>
      </c>
      <c r="N58" s="55" t="s">
        <v>893</v>
      </c>
    </row>
    <row r="59" spans="1:14" ht="281.25">
      <c r="A59" s="62" t="s">
        <v>504</v>
      </c>
      <c r="B59" s="62" t="s">
        <v>305</v>
      </c>
      <c r="C59" s="63" t="s">
        <v>306</v>
      </c>
      <c r="D59" s="63" t="s">
        <v>307</v>
      </c>
      <c r="E59" s="64" t="s">
        <v>505</v>
      </c>
      <c r="F59" s="64" t="s">
        <v>506</v>
      </c>
      <c r="G59" s="1" t="s">
        <v>308</v>
      </c>
      <c r="H59" s="1" t="s">
        <v>56</v>
      </c>
      <c r="I59" s="21">
        <v>311816.1</v>
      </c>
      <c r="J59" s="2" t="s">
        <v>17</v>
      </c>
      <c r="K59" s="1" t="s">
        <v>17</v>
      </c>
      <c r="L59" s="75" t="s">
        <v>17</v>
      </c>
      <c r="M59" s="61" t="s">
        <v>607</v>
      </c>
      <c r="N59" s="85" t="s">
        <v>858</v>
      </c>
    </row>
    <row r="60" spans="1:14" ht="101.25">
      <c r="A60" s="4">
        <v>1039398</v>
      </c>
      <c r="B60" s="5" t="s">
        <v>82</v>
      </c>
      <c r="C60" s="5" t="s">
        <v>83</v>
      </c>
      <c r="D60" s="5" t="s">
        <v>84</v>
      </c>
      <c r="E60" s="1" t="s">
        <v>53</v>
      </c>
      <c r="F60" s="1" t="s">
        <v>85</v>
      </c>
      <c r="G60" s="1" t="s">
        <v>86</v>
      </c>
      <c r="H60" s="1" t="s">
        <v>87</v>
      </c>
      <c r="I60" s="21">
        <v>141069.6</v>
      </c>
      <c r="J60" s="2" t="s">
        <v>17</v>
      </c>
      <c r="K60" s="2" t="s">
        <v>17</v>
      </c>
      <c r="L60" s="40" t="s">
        <v>17</v>
      </c>
      <c r="M60" s="5" t="s">
        <v>455</v>
      </c>
      <c r="N60" s="86" t="s">
        <v>859</v>
      </c>
    </row>
    <row r="61" spans="1:14" s="90" customFormat="1" ht="101.25">
      <c r="A61" s="50" t="s">
        <v>697</v>
      </c>
      <c r="B61" s="51" t="s">
        <v>82</v>
      </c>
      <c r="C61" s="92" t="s">
        <v>83</v>
      </c>
      <c r="D61" s="92" t="s">
        <v>698</v>
      </c>
      <c r="E61" s="93" t="s">
        <v>53</v>
      </c>
      <c r="F61" s="93" t="s">
        <v>703</v>
      </c>
      <c r="G61" s="93" t="s">
        <v>699</v>
      </c>
      <c r="H61" s="93" t="s">
        <v>700</v>
      </c>
      <c r="I61" s="21">
        <v>83586.2</v>
      </c>
      <c r="J61" s="2" t="s">
        <v>17</v>
      </c>
      <c r="K61" s="21" t="s">
        <v>17</v>
      </c>
      <c r="L61" s="59" t="s">
        <v>17</v>
      </c>
      <c r="M61" s="5" t="s">
        <v>455</v>
      </c>
      <c r="N61" s="86" t="s">
        <v>859</v>
      </c>
    </row>
    <row r="62" spans="1:14" s="90" customFormat="1" ht="101.25">
      <c r="A62" s="88" t="s">
        <v>701</v>
      </c>
      <c r="B62" s="5" t="s">
        <v>82</v>
      </c>
      <c r="C62" s="5" t="s">
        <v>83</v>
      </c>
      <c r="D62" s="91" t="s">
        <v>702</v>
      </c>
      <c r="E62" s="1" t="s">
        <v>53</v>
      </c>
      <c r="F62" s="1" t="s">
        <v>703</v>
      </c>
      <c r="G62" s="1" t="s">
        <v>704</v>
      </c>
      <c r="H62" s="1" t="s">
        <v>521</v>
      </c>
      <c r="I62" s="21">
        <v>83586.2</v>
      </c>
      <c r="J62" s="2" t="s">
        <v>17</v>
      </c>
      <c r="K62" s="21" t="s">
        <v>17</v>
      </c>
      <c r="L62" s="59" t="s">
        <v>17</v>
      </c>
      <c r="M62" s="5" t="s">
        <v>455</v>
      </c>
      <c r="N62" s="86" t="s">
        <v>860</v>
      </c>
    </row>
    <row r="63" spans="1:17" s="90" customFormat="1" ht="101.25">
      <c r="A63" s="88" t="s">
        <v>705</v>
      </c>
      <c r="B63" s="5" t="s">
        <v>82</v>
      </c>
      <c r="C63" s="5" t="s">
        <v>83</v>
      </c>
      <c r="D63" s="91" t="s">
        <v>706</v>
      </c>
      <c r="E63" s="1" t="s">
        <v>53</v>
      </c>
      <c r="F63" s="1" t="s">
        <v>707</v>
      </c>
      <c r="G63" s="1" t="s">
        <v>708</v>
      </c>
      <c r="H63" s="1" t="s">
        <v>709</v>
      </c>
      <c r="I63" s="21">
        <v>83586.2</v>
      </c>
      <c r="J63" s="2" t="s">
        <v>17</v>
      </c>
      <c r="K63" s="21" t="s">
        <v>17</v>
      </c>
      <c r="L63" s="59" t="s">
        <v>17</v>
      </c>
      <c r="M63" s="5" t="s">
        <v>455</v>
      </c>
      <c r="N63" s="86" t="s">
        <v>859</v>
      </c>
      <c r="O63" s="28"/>
      <c r="P63" s="28"/>
      <c r="Q63" s="28"/>
    </row>
    <row r="64" spans="1:17" s="28" customFormat="1" ht="101.25">
      <c r="A64" s="88" t="s">
        <v>710</v>
      </c>
      <c r="B64" s="5" t="s">
        <v>82</v>
      </c>
      <c r="C64" s="5" t="s">
        <v>83</v>
      </c>
      <c r="D64" s="91" t="s">
        <v>706</v>
      </c>
      <c r="E64" s="1" t="s">
        <v>53</v>
      </c>
      <c r="F64" s="1" t="s">
        <v>711</v>
      </c>
      <c r="G64" s="1" t="s">
        <v>708</v>
      </c>
      <c r="H64" s="1" t="s">
        <v>709</v>
      </c>
      <c r="I64" s="21">
        <v>83586.2</v>
      </c>
      <c r="J64" s="2" t="s">
        <v>17</v>
      </c>
      <c r="K64" s="21" t="s">
        <v>17</v>
      </c>
      <c r="L64" s="59" t="s">
        <v>17</v>
      </c>
      <c r="M64" s="5" t="s">
        <v>455</v>
      </c>
      <c r="N64" s="86" t="s">
        <v>859</v>
      </c>
      <c r="O64" s="90"/>
      <c r="P64" s="90"/>
      <c r="Q64" s="90"/>
    </row>
    <row r="65" spans="1:14" ht="101.25">
      <c r="A65" s="4">
        <v>1039402</v>
      </c>
      <c r="B65" s="5" t="s">
        <v>88</v>
      </c>
      <c r="C65" s="5" t="s">
        <v>89</v>
      </c>
      <c r="D65" s="5" t="s">
        <v>90</v>
      </c>
      <c r="E65" s="1" t="s">
        <v>53</v>
      </c>
      <c r="F65" s="1" t="s">
        <v>91</v>
      </c>
      <c r="G65" s="1" t="s">
        <v>50</v>
      </c>
      <c r="H65" s="1" t="s">
        <v>15</v>
      </c>
      <c r="I65" s="21">
        <v>29241.7</v>
      </c>
      <c r="J65" s="2" t="s">
        <v>17</v>
      </c>
      <c r="K65" s="2" t="s">
        <v>17</v>
      </c>
      <c r="L65" s="40" t="s">
        <v>17</v>
      </c>
      <c r="M65" s="5" t="s">
        <v>456</v>
      </c>
      <c r="N65" s="5" t="s">
        <v>859</v>
      </c>
    </row>
    <row r="66" spans="1:14" ht="101.25">
      <c r="A66" s="4">
        <v>1039403</v>
      </c>
      <c r="B66" s="5" t="s">
        <v>88</v>
      </c>
      <c r="C66" s="5" t="s">
        <v>89</v>
      </c>
      <c r="D66" s="5" t="s">
        <v>90</v>
      </c>
      <c r="E66" s="1" t="s">
        <v>53</v>
      </c>
      <c r="F66" s="1" t="s">
        <v>92</v>
      </c>
      <c r="G66" s="1" t="s">
        <v>50</v>
      </c>
      <c r="H66" s="1" t="s">
        <v>15</v>
      </c>
      <c r="I66" s="21">
        <v>71149.8</v>
      </c>
      <c r="J66" s="2" t="s">
        <v>17</v>
      </c>
      <c r="K66" s="2" t="s">
        <v>17</v>
      </c>
      <c r="L66" s="40" t="s">
        <v>17</v>
      </c>
      <c r="M66" s="5" t="s">
        <v>456</v>
      </c>
      <c r="N66" s="5" t="s">
        <v>859</v>
      </c>
    </row>
    <row r="67" spans="1:14" ht="101.25">
      <c r="A67" s="4">
        <v>1039404</v>
      </c>
      <c r="B67" s="5" t="s">
        <v>88</v>
      </c>
      <c r="C67" s="5" t="s">
        <v>89</v>
      </c>
      <c r="D67" s="5" t="s">
        <v>90</v>
      </c>
      <c r="E67" s="1" t="s">
        <v>53</v>
      </c>
      <c r="F67" s="1" t="s">
        <v>93</v>
      </c>
      <c r="G67" s="1" t="s">
        <v>50</v>
      </c>
      <c r="H67" s="1" t="s">
        <v>15</v>
      </c>
      <c r="I67" s="21">
        <v>93912.4</v>
      </c>
      <c r="J67" s="2" t="s">
        <v>17</v>
      </c>
      <c r="K67" s="2" t="s">
        <v>17</v>
      </c>
      <c r="L67" s="40" t="s">
        <v>17</v>
      </c>
      <c r="M67" s="5" t="s">
        <v>456</v>
      </c>
      <c r="N67" s="5" t="s">
        <v>859</v>
      </c>
    </row>
    <row r="68" spans="1:14" ht="101.25">
      <c r="A68" s="66" t="s">
        <v>492</v>
      </c>
      <c r="B68" s="61" t="s">
        <v>88</v>
      </c>
      <c r="C68" s="61" t="s">
        <v>89</v>
      </c>
      <c r="D68" s="61" t="s">
        <v>493</v>
      </c>
      <c r="E68" s="67" t="s">
        <v>53</v>
      </c>
      <c r="F68" s="67" t="s">
        <v>91</v>
      </c>
      <c r="G68" s="67" t="s">
        <v>494</v>
      </c>
      <c r="H68" s="67" t="s">
        <v>495</v>
      </c>
      <c r="I68" s="21">
        <v>26317.6</v>
      </c>
      <c r="J68" s="67" t="s">
        <v>17</v>
      </c>
      <c r="K68" s="67" t="s">
        <v>17</v>
      </c>
      <c r="L68" s="60" t="s">
        <v>17</v>
      </c>
      <c r="M68" s="61" t="s">
        <v>456</v>
      </c>
      <c r="N68" s="5" t="s">
        <v>859</v>
      </c>
    </row>
    <row r="69" spans="1:14" ht="101.25">
      <c r="A69" s="66" t="s">
        <v>496</v>
      </c>
      <c r="B69" s="61" t="s">
        <v>88</v>
      </c>
      <c r="C69" s="61" t="s">
        <v>89</v>
      </c>
      <c r="D69" s="61" t="s">
        <v>493</v>
      </c>
      <c r="E69" s="67" t="s">
        <v>53</v>
      </c>
      <c r="F69" s="67" t="s">
        <v>92</v>
      </c>
      <c r="G69" s="67" t="s">
        <v>494</v>
      </c>
      <c r="H69" s="67" t="s">
        <v>495</v>
      </c>
      <c r="I69" s="21">
        <v>64034.8</v>
      </c>
      <c r="J69" s="67" t="s">
        <v>17</v>
      </c>
      <c r="K69" s="67" t="s">
        <v>17</v>
      </c>
      <c r="L69" s="60" t="s">
        <v>17</v>
      </c>
      <c r="M69" s="61" t="s">
        <v>456</v>
      </c>
      <c r="N69" s="5" t="s">
        <v>859</v>
      </c>
    </row>
    <row r="70" spans="1:14" ht="101.25">
      <c r="A70" s="66" t="s">
        <v>497</v>
      </c>
      <c r="B70" s="61" t="s">
        <v>88</v>
      </c>
      <c r="C70" s="61" t="s">
        <v>89</v>
      </c>
      <c r="D70" s="61" t="s">
        <v>493</v>
      </c>
      <c r="E70" s="67" t="s">
        <v>53</v>
      </c>
      <c r="F70" s="67" t="s">
        <v>93</v>
      </c>
      <c r="G70" s="67" t="s">
        <v>494</v>
      </c>
      <c r="H70" s="67" t="s">
        <v>495</v>
      </c>
      <c r="I70" s="21">
        <v>93912.4</v>
      </c>
      <c r="J70" s="67" t="s">
        <v>17</v>
      </c>
      <c r="K70" s="67" t="s">
        <v>17</v>
      </c>
      <c r="L70" s="60" t="s">
        <v>17</v>
      </c>
      <c r="M70" s="61" t="s">
        <v>456</v>
      </c>
      <c r="N70" s="5" t="s">
        <v>859</v>
      </c>
    </row>
    <row r="71" spans="1:14" ht="101.25">
      <c r="A71" s="66" t="s">
        <v>539</v>
      </c>
      <c r="B71" s="61" t="s">
        <v>88</v>
      </c>
      <c r="C71" s="61" t="s">
        <v>89</v>
      </c>
      <c r="D71" s="61" t="s">
        <v>543</v>
      </c>
      <c r="E71" s="67" t="s">
        <v>53</v>
      </c>
      <c r="F71" s="67" t="s">
        <v>91</v>
      </c>
      <c r="G71" s="67" t="s">
        <v>540</v>
      </c>
      <c r="H71" s="67" t="s">
        <v>250</v>
      </c>
      <c r="I71" s="21">
        <v>26317.6</v>
      </c>
      <c r="J71" s="70" t="s">
        <v>17</v>
      </c>
      <c r="K71" s="70" t="s">
        <v>17</v>
      </c>
      <c r="L71" s="60" t="s">
        <v>17</v>
      </c>
      <c r="M71" s="61" t="s">
        <v>456</v>
      </c>
      <c r="N71" s="5" t="s">
        <v>859</v>
      </c>
    </row>
    <row r="72" spans="1:14" ht="101.25">
      <c r="A72" s="66" t="s">
        <v>541</v>
      </c>
      <c r="B72" s="61" t="s">
        <v>88</v>
      </c>
      <c r="C72" s="61" t="s">
        <v>89</v>
      </c>
      <c r="D72" s="61" t="s">
        <v>543</v>
      </c>
      <c r="E72" s="67" t="s">
        <v>53</v>
      </c>
      <c r="F72" s="67" t="s">
        <v>92</v>
      </c>
      <c r="G72" s="67" t="s">
        <v>540</v>
      </c>
      <c r="H72" s="67" t="s">
        <v>250</v>
      </c>
      <c r="I72" s="21">
        <v>64034.8</v>
      </c>
      <c r="J72" s="70" t="s">
        <v>17</v>
      </c>
      <c r="K72" s="70" t="s">
        <v>17</v>
      </c>
      <c r="L72" s="60" t="s">
        <v>17</v>
      </c>
      <c r="M72" s="61" t="s">
        <v>456</v>
      </c>
      <c r="N72" s="5" t="s">
        <v>859</v>
      </c>
    </row>
    <row r="73" spans="1:14" ht="101.25">
      <c r="A73" s="66" t="s">
        <v>542</v>
      </c>
      <c r="B73" s="61" t="s">
        <v>88</v>
      </c>
      <c r="C73" s="61" t="s">
        <v>89</v>
      </c>
      <c r="D73" s="61" t="s">
        <v>543</v>
      </c>
      <c r="E73" s="67" t="s">
        <v>53</v>
      </c>
      <c r="F73" s="67" t="s">
        <v>93</v>
      </c>
      <c r="G73" s="67" t="s">
        <v>540</v>
      </c>
      <c r="H73" s="67" t="s">
        <v>250</v>
      </c>
      <c r="I73" s="21">
        <v>93912.4</v>
      </c>
      <c r="J73" s="70" t="s">
        <v>17</v>
      </c>
      <c r="K73" s="70" t="s">
        <v>17</v>
      </c>
      <c r="L73" s="60" t="s">
        <v>17</v>
      </c>
      <c r="M73" s="61" t="s">
        <v>456</v>
      </c>
      <c r="N73" s="5" t="s">
        <v>859</v>
      </c>
    </row>
    <row r="74" spans="1:14" s="90" customFormat="1" ht="101.25">
      <c r="A74" s="88" t="s">
        <v>712</v>
      </c>
      <c r="B74" s="89" t="s">
        <v>88</v>
      </c>
      <c r="C74" s="5" t="s">
        <v>89</v>
      </c>
      <c r="D74" s="91" t="s">
        <v>713</v>
      </c>
      <c r="E74" s="1" t="s">
        <v>53</v>
      </c>
      <c r="F74" s="1" t="s">
        <v>91</v>
      </c>
      <c r="G74" s="1" t="s">
        <v>714</v>
      </c>
      <c r="H74" s="1" t="s">
        <v>495</v>
      </c>
      <c r="I74" s="21">
        <v>26317.6</v>
      </c>
      <c r="J74" s="2" t="s">
        <v>17</v>
      </c>
      <c r="K74" s="21" t="s">
        <v>17</v>
      </c>
      <c r="L74" s="59" t="s">
        <v>17</v>
      </c>
      <c r="M74" s="5" t="s">
        <v>456</v>
      </c>
      <c r="N74" s="5" t="s">
        <v>859</v>
      </c>
    </row>
    <row r="75" spans="1:14" s="90" customFormat="1" ht="101.25">
      <c r="A75" s="88" t="s">
        <v>715</v>
      </c>
      <c r="B75" s="89" t="s">
        <v>88</v>
      </c>
      <c r="C75" s="5" t="s">
        <v>89</v>
      </c>
      <c r="D75" s="91" t="s">
        <v>713</v>
      </c>
      <c r="E75" s="1" t="s">
        <v>53</v>
      </c>
      <c r="F75" s="1" t="s">
        <v>92</v>
      </c>
      <c r="G75" s="1" t="s">
        <v>714</v>
      </c>
      <c r="H75" s="1" t="s">
        <v>495</v>
      </c>
      <c r="I75" s="21">
        <v>64034.8</v>
      </c>
      <c r="J75" s="2" t="s">
        <v>17</v>
      </c>
      <c r="K75" s="21" t="s">
        <v>17</v>
      </c>
      <c r="L75" s="59" t="s">
        <v>17</v>
      </c>
      <c r="M75" s="5" t="s">
        <v>456</v>
      </c>
      <c r="N75" s="5" t="s">
        <v>859</v>
      </c>
    </row>
    <row r="76" spans="1:14" s="90" customFormat="1" ht="101.25">
      <c r="A76" s="88" t="s">
        <v>716</v>
      </c>
      <c r="B76" s="89" t="s">
        <v>88</v>
      </c>
      <c r="C76" s="5" t="s">
        <v>89</v>
      </c>
      <c r="D76" s="91" t="s">
        <v>713</v>
      </c>
      <c r="E76" s="1" t="s">
        <v>53</v>
      </c>
      <c r="F76" s="1" t="s">
        <v>93</v>
      </c>
      <c r="G76" s="1" t="s">
        <v>714</v>
      </c>
      <c r="H76" s="1" t="s">
        <v>495</v>
      </c>
      <c r="I76" s="21">
        <v>93912.4</v>
      </c>
      <c r="J76" s="2" t="s">
        <v>17</v>
      </c>
      <c r="K76" s="21" t="s">
        <v>17</v>
      </c>
      <c r="L76" s="59" t="s">
        <v>17</v>
      </c>
      <c r="M76" s="5" t="s">
        <v>456</v>
      </c>
      <c r="N76" s="5" t="s">
        <v>859</v>
      </c>
    </row>
    <row r="77" spans="1:17" s="90" customFormat="1" ht="101.25">
      <c r="A77" s="88" t="s">
        <v>717</v>
      </c>
      <c r="B77" s="89" t="s">
        <v>88</v>
      </c>
      <c r="C77" s="5" t="s">
        <v>89</v>
      </c>
      <c r="D77" s="5" t="s">
        <v>718</v>
      </c>
      <c r="E77" s="94" t="s">
        <v>53</v>
      </c>
      <c r="F77" s="1" t="s">
        <v>719</v>
      </c>
      <c r="G77" s="1" t="s">
        <v>720</v>
      </c>
      <c r="H77" s="1" t="s">
        <v>721</v>
      </c>
      <c r="I77" s="21">
        <v>64034.8</v>
      </c>
      <c r="J77" s="53" t="s">
        <v>17</v>
      </c>
      <c r="K77" s="53" t="s">
        <v>17</v>
      </c>
      <c r="L77" s="53" t="s">
        <v>17</v>
      </c>
      <c r="M77" s="5" t="s">
        <v>456</v>
      </c>
      <c r="N77" s="5" t="s">
        <v>859</v>
      </c>
      <c r="O77" s="28"/>
      <c r="P77" s="28"/>
      <c r="Q77" s="28"/>
    </row>
    <row r="78" spans="1:14" s="28" customFormat="1" ht="101.25">
      <c r="A78" s="88" t="s">
        <v>722</v>
      </c>
      <c r="B78" s="89" t="s">
        <v>88</v>
      </c>
      <c r="C78" s="5" t="s">
        <v>89</v>
      </c>
      <c r="D78" s="5" t="s">
        <v>718</v>
      </c>
      <c r="E78" s="94" t="s">
        <v>53</v>
      </c>
      <c r="F78" s="1" t="s">
        <v>723</v>
      </c>
      <c r="G78" s="1" t="s">
        <v>720</v>
      </c>
      <c r="H78" s="1" t="s">
        <v>721</v>
      </c>
      <c r="I78" s="21">
        <v>93912.4</v>
      </c>
      <c r="J78" s="53" t="s">
        <v>17</v>
      </c>
      <c r="K78" s="53" t="s">
        <v>17</v>
      </c>
      <c r="L78" s="53" t="s">
        <v>17</v>
      </c>
      <c r="M78" s="5" t="s">
        <v>456</v>
      </c>
      <c r="N78" s="5" t="s">
        <v>859</v>
      </c>
    </row>
    <row r="79" spans="1:14" ht="90">
      <c r="A79" s="4" t="s">
        <v>222</v>
      </c>
      <c r="B79" s="5" t="s">
        <v>94</v>
      </c>
      <c r="C79" s="5" t="s">
        <v>95</v>
      </c>
      <c r="D79" s="5" t="s">
        <v>96</v>
      </c>
      <c r="E79" s="1" t="s">
        <v>55</v>
      </c>
      <c r="F79" s="1" t="s">
        <v>848</v>
      </c>
      <c r="G79" s="1" t="s">
        <v>97</v>
      </c>
      <c r="H79" s="1" t="s">
        <v>54</v>
      </c>
      <c r="I79" s="21">
        <v>105415.3</v>
      </c>
      <c r="J79" s="2" t="s">
        <v>17</v>
      </c>
      <c r="K79" s="2" t="s">
        <v>17</v>
      </c>
      <c r="L79" s="40" t="s">
        <v>17</v>
      </c>
      <c r="M79" s="32" t="s">
        <v>457</v>
      </c>
      <c r="N79" s="5" t="s">
        <v>874</v>
      </c>
    </row>
    <row r="80" spans="1:14" ht="90">
      <c r="A80" s="4" t="s">
        <v>223</v>
      </c>
      <c r="B80" s="5" t="s">
        <v>94</v>
      </c>
      <c r="C80" s="5" t="s">
        <v>95</v>
      </c>
      <c r="D80" s="5" t="s">
        <v>96</v>
      </c>
      <c r="E80" s="1" t="s">
        <v>55</v>
      </c>
      <c r="F80" s="1" t="s">
        <v>849</v>
      </c>
      <c r="G80" s="1" t="s">
        <v>97</v>
      </c>
      <c r="H80" s="1" t="s">
        <v>54</v>
      </c>
      <c r="I80" s="21">
        <v>210775.7</v>
      </c>
      <c r="J80" s="2" t="s">
        <v>17</v>
      </c>
      <c r="K80" s="2" t="s">
        <v>17</v>
      </c>
      <c r="L80" s="40" t="s">
        <v>17</v>
      </c>
      <c r="M80" s="32" t="s">
        <v>457</v>
      </c>
      <c r="N80" s="5" t="s">
        <v>874</v>
      </c>
    </row>
    <row r="81" spans="1:14" ht="90">
      <c r="A81" s="4" t="s">
        <v>224</v>
      </c>
      <c r="B81" s="5" t="s">
        <v>94</v>
      </c>
      <c r="C81" s="5" t="s">
        <v>95</v>
      </c>
      <c r="D81" s="5" t="s">
        <v>96</v>
      </c>
      <c r="E81" s="1" t="s">
        <v>55</v>
      </c>
      <c r="F81" s="1" t="s">
        <v>850</v>
      </c>
      <c r="G81" s="1" t="s">
        <v>97</v>
      </c>
      <c r="H81" s="1" t="s">
        <v>54</v>
      </c>
      <c r="I81" s="21">
        <v>419875.5</v>
      </c>
      <c r="J81" s="2" t="s">
        <v>17</v>
      </c>
      <c r="K81" s="2" t="s">
        <v>17</v>
      </c>
      <c r="L81" s="40" t="s">
        <v>17</v>
      </c>
      <c r="M81" s="32" t="s">
        <v>457</v>
      </c>
      <c r="N81" s="5" t="s">
        <v>874</v>
      </c>
    </row>
    <row r="82" spans="1:14" ht="180">
      <c r="A82" s="4" t="s">
        <v>309</v>
      </c>
      <c r="B82" s="5" t="s">
        <v>310</v>
      </c>
      <c r="C82" s="5" t="s">
        <v>311</v>
      </c>
      <c r="D82" s="5" t="s">
        <v>312</v>
      </c>
      <c r="E82" s="1" t="s">
        <v>53</v>
      </c>
      <c r="F82" s="1" t="s">
        <v>99</v>
      </c>
      <c r="G82" s="1" t="s">
        <v>386</v>
      </c>
      <c r="H82" s="1" t="s">
        <v>387</v>
      </c>
      <c r="I82" s="21">
        <v>254756.5</v>
      </c>
      <c r="J82" s="2" t="s">
        <v>17</v>
      </c>
      <c r="K82" s="2" t="s">
        <v>17</v>
      </c>
      <c r="L82" s="40" t="s">
        <v>17</v>
      </c>
      <c r="M82" s="32" t="s">
        <v>908</v>
      </c>
      <c r="N82" s="5" t="s">
        <v>909</v>
      </c>
    </row>
    <row r="83" spans="1:14" ht="123.75">
      <c r="A83" s="4" t="s">
        <v>225</v>
      </c>
      <c r="B83" s="5" t="s">
        <v>100</v>
      </c>
      <c r="C83" s="5" t="s">
        <v>101</v>
      </c>
      <c r="D83" s="5" t="s">
        <v>102</v>
      </c>
      <c r="E83" s="1" t="s">
        <v>53</v>
      </c>
      <c r="F83" s="1" t="s">
        <v>247</v>
      </c>
      <c r="G83" s="1" t="s">
        <v>183</v>
      </c>
      <c r="H83" s="1" t="s">
        <v>184</v>
      </c>
      <c r="I83" s="21">
        <v>123488.6</v>
      </c>
      <c r="J83" s="2" t="s">
        <v>17</v>
      </c>
      <c r="K83" s="2" t="s">
        <v>17</v>
      </c>
      <c r="L83" s="40" t="s">
        <v>17</v>
      </c>
      <c r="M83" s="5" t="s">
        <v>483</v>
      </c>
      <c r="N83" s="5" t="s">
        <v>894</v>
      </c>
    </row>
    <row r="84" spans="1:14" ht="146.25">
      <c r="A84" s="4" t="s">
        <v>226</v>
      </c>
      <c r="B84" s="5" t="s">
        <v>103</v>
      </c>
      <c r="C84" s="5" t="s">
        <v>104</v>
      </c>
      <c r="D84" s="5" t="s">
        <v>105</v>
      </c>
      <c r="E84" s="1" t="s">
        <v>55</v>
      </c>
      <c r="F84" s="1" t="s">
        <v>99</v>
      </c>
      <c r="G84" s="1" t="s">
        <v>106</v>
      </c>
      <c r="H84" s="1" t="s">
        <v>15</v>
      </c>
      <c r="I84" s="21">
        <v>354261.7</v>
      </c>
      <c r="J84" s="2" t="s">
        <v>17</v>
      </c>
      <c r="K84" s="2" t="s">
        <v>17</v>
      </c>
      <c r="L84" s="40" t="s">
        <v>17</v>
      </c>
      <c r="M84" s="5" t="s">
        <v>480</v>
      </c>
      <c r="N84" s="5" t="s">
        <v>895</v>
      </c>
    </row>
    <row r="85" spans="1:14" ht="90">
      <c r="A85" s="4" t="s">
        <v>281</v>
      </c>
      <c r="B85" s="5" t="s">
        <v>268</v>
      </c>
      <c r="C85" s="5" t="s">
        <v>269</v>
      </c>
      <c r="D85" s="5" t="s">
        <v>760</v>
      </c>
      <c r="E85" s="1" t="s">
        <v>53</v>
      </c>
      <c r="F85" s="1" t="s">
        <v>270</v>
      </c>
      <c r="G85" s="1" t="s">
        <v>271</v>
      </c>
      <c r="H85" s="1" t="s">
        <v>272</v>
      </c>
      <c r="I85" s="21">
        <v>70376.1</v>
      </c>
      <c r="J85" s="2" t="s">
        <v>17</v>
      </c>
      <c r="K85" s="2" t="s">
        <v>17</v>
      </c>
      <c r="L85" s="40" t="s">
        <v>17</v>
      </c>
      <c r="M85" s="5" t="s">
        <v>457</v>
      </c>
      <c r="N85" s="5" t="s">
        <v>874</v>
      </c>
    </row>
    <row r="86" spans="1:14" ht="90">
      <c r="A86" s="4" t="s">
        <v>282</v>
      </c>
      <c r="B86" s="5" t="s">
        <v>268</v>
      </c>
      <c r="C86" s="5" t="s">
        <v>269</v>
      </c>
      <c r="D86" s="5" t="s">
        <v>760</v>
      </c>
      <c r="E86" s="1" t="s">
        <v>53</v>
      </c>
      <c r="F86" s="1" t="s">
        <v>273</v>
      </c>
      <c r="G86" s="1" t="s">
        <v>271</v>
      </c>
      <c r="H86" s="1" t="s">
        <v>272</v>
      </c>
      <c r="I86" s="21">
        <v>281382.3</v>
      </c>
      <c r="J86" s="2" t="s">
        <v>17</v>
      </c>
      <c r="K86" s="2" t="s">
        <v>17</v>
      </c>
      <c r="L86" s="40" t="s">
        <v>17</v>
      </c>
      <c r="M86" s="5" t="s">
        <v>457</v>
      </c>
      <c r="N86" s="5" t="s">
        <v>874</v>
      </c>
    </row>
    <row r="87" spans="1:14" ht="101.25">
      <c r="A87" s="4" t="s">
        <v>283</v>
      </c>
      <c r="B87" s="5" t="s">
        <v>274</v>
      </c>
      <c r="C87" s="5" t="s">
        <v>275</v>
      </c>
      <c r="D87" s="5" t="s">
        <v>761</v>
      </c>
      <c r="E87" s="1" t="s">
        <v>53</v>
      </c>
      <c r="F87" s="1" t="s">
        <v>276</v>
      </c>
      <c r="G87" s="1" t="s">
        <v>277</v>
      </c>
      <c r="H87" s="1" t="s">
        <v>24</v>
      </c>
      <c r="I87" s="21">
        <v>189985.7</v>
      </c>
      <c r="J87" s="2" t="s">
        <v>17</v>
      </c>
      <c r="K87" s="2" t="s">
        <v>17</v>
      </c>
      <c r="L87" s="40" t="s">
        <v>17</v>
      </c>
      <c r="M87" s="5" t="s">
        <v>455</v>
      </c>
      <c r="N87" s="5" t="s">
        <v>859</v>
      </c>
    </row>
    <row r="88" spans="1:14" ht="101.25">
      <c r="A88" s="4" t="s">
        <v>284</v>
      </c>
      <c r="B88" s="5" t="s">
        <v>274</v>
      </c>
      <c r="C88" s="5" t="s">
        <v>275</v>
      </c>
      <c r="D88" s="5" t="s">
        <v>761</v>
      </c>
      <c r="E88" s="1" t="s">
        <v>53</v>
      </c>
      <c r="F88" s="1" t="s">
        <v>278</v>
      </c>
      <c r="G88" s="1" t="s">
        <v>277</v>
      </c>
      <c r="H88" s="1" t="s">
        <v>24</v>
      </c>
      <c r="I88" s="21">
        <v>189985.7</v>
      </c>
      <c r="J88" s="2" t="s">
        <v>17</v>
      </c>
      <c r="K88" s="2" t="s">
        <v>17</v>
      </c>
      <c r="L88" s="40" t="s">
        <v>17</v>
      </c>
      <c r="M88" s="5" t="s">
        <v>455</v>
      </c>
      <c r="N88" s="5" t="s">
        <v>860</v>
      </c>
    </row>
    <row r="89" spans="1:14" ht="101.25">
      <c r="A89" s="4">
        <v>1039278</v>
      </c>
      <c r="B89" s="5" t="s">
        <v>274</v>
      </c>
      <c r="C89" s="5" t="s">
        <v>275</v>
      </c>
      <c r="D89" s="5" t="s">
        <v>761</v>
      </c>
      <c r="E89" s="1" t="s">
        <v>53</v>
      </c>
      <c r="F89" s="1" t="s">
        <v>279</v>
      </c>
      <c r="G89" s="1" t="s">
        <v>277</v>
      </c>
      <c r="H89" s="1" t="s">
        <v>24</v>
      </c>
      <c r="I89" s="21">
        <v>189985.7</v>
      </c>
      <c r="J89" s="2" t="s">
        <v>17</v>
      </c>
      <c r="K89" s="2" t="s">
        <v>17</v>
      </c>
      <c r="L89" s="40" t="s">
        <v>17</v>
      </c>
      <c r="M89" s="5" t="s">
        <v>455</v>
      </c>
      <c r="N89" s="5" t="s">
        <v>860</v>
      </c>
    </row>
    <row r="90" spans="1:14" ht="157.5">
      <c r="A90" s="4" t="s">
        <v>313</v>
      </c>
      <c r="B90" s="5" t="s">
        <v>314</v>
      </c>
      <c r="C90" s="5" t="s">
        <v>315</v>
      </c>
      <c r="D90" s="5" t="s">
        <v>316</v>
      </c>
      <c r="E90" s="1" t="s">
        <v>53</v>
      </c>
      <c r="F90" s="1" t="s">
        <v>381</v>
      </c>
      <c r="G90" s="1" t="s">
        <v>608</v>
      </c>
      <c r="H90" s="1" t="s">
        <v>397</v>
      </c>
      <c r="I90" s="21">
        <v>139341.8</v>
      </c>
      <c r="J90" s="2" t="s">
        <v>17</v>
      </c>
      <c r="K90" s="2" t="s">
        <v>17</v>
      </c>
      <c r="L90" s="40" t="s">
        <v>17</v>
      </c>
      <c r="M90" s="5" t="s">
        <v>609</v>
      </c>
      <c r="N90" s="5" t="s">
        <v>861</v>
      </c>
    </row>
    <row r="91" spans="1:14" ht="90">
      <c r="A91" s="106">
        <v>1039256</v>
      </c>
      <c r="B91" s="104" t="s">
        <v>788</v>
      </c>
      <c r="C91" s="61" t="s">
        <v>789</v>
      </c>
      <c r="D91" s="61" t="s">
        <v>790</v>
      </c>
      <c r="E91" s="67" t="s">
        <v>53</v>
      </c>
      <c r="F91" s="67" t="s">
        <v>791</v>
      </c>
      <c r="G91" s="67" t="s">
        <v>792</v>
      </c>
      <c r="H91" s="67" t="s">
        <v>24</v>
      </c>
      <c r="I91" s="71">
        <v>68720.6</v>
      </c>
      <c r="J91" s="115" t="s">
        <v>17</v>
      </c>
      <c r="K91" s="115" t="s">
        <v>17</v>
      </c>
      <c r="L91" s="115" t="s">
        <v>17</v>
      </c>
      <c r="M91" s="61" t="s">
        <v>793</v>
      </c>
      <c r="N91" s="5" t="s">
        <v>874</v>
      </c>
    </row>
    <row r="92" spans="1:14" ht="90">
      <c r="A92" s="106">
        <v>1039258</v>
      </c>
      <c r="B92" s="104" t="s">
        <v>788</v>
      </c>
      <c r="C92" s="61" t="s">
        <v>789</v>
      </c>
      <c r="D92" s="61" t="s">
        <v>790</v>
      </c>
      <c r="E92" s="67" t="s">
        <v>53</v>
      </c>
      <c r="F92" s="67" t="s">
        <v>794</v>
      </c>
      <c r="G92" s="67" t="s">
        <v>792</v>
      </c>
      <c r="H92" s="67" t="s">
        <v>24</v>
      </c>
      <c r="I92" s="71">
        <v>342810.3</v>
      </c>
      <c r="J92" s="115" t="s">
        <v>17</v>
      </c>
      <c r="K92" s="115" t="s">
        <v>17</v>
      </c>
      <c r="L92" s="115" t="s">
        <v>17</v>
      </c>
      <c r="M92" s="61" t="s">
        <v>793</v>
      </c>
      <c r="N92" s="5" t="s">
        <v>874</v>
      </c>
    </row>
    <row r="93" spans="1:14" ht="101.25">
      <c r="A93" s="4" t="s">
        <v>317</v>
      </c>
      <c r="B93" s="5" t="s">
        <v>318</v>
      </c>
      <c r="C93" s="5" t="s">
        <v>319</v>
      </c>
      <c r="D93" s="5" t="s">
        <v>320</v>
      </c>
      <c r="E93" s="1" t="s">
        <v>248</v>
      </c>
      <c r="F93" s="1" t="s">
        <v>321</v>
      </c>
      <c r="G93" s="1" t="s">
        <v>106</v>
      </c>
      <c r="H93" s="1" t="s">
        <v>15</v>
      </c>
      <c r="I93" s="21">
        <v>185874.4</v>
      </c>
      <c r="J93" s="2" t="s">
        <v>17</v>
      </c>
      <c r="K93" s="2" t="s">
        <v>17</v>
      </c>
      <c r="L93" s="40" t="s">
        <v>17</v>
      </c>
      <c r="M93" s="5" t="s">
        <v>562</v>
      </c>
      <c r="N93" s="5" t="s">
        <v>896</v>
      </c>
    </row>
    <row r="94" spans="1:14" ht="101.25">
      <c r="A94" s="4" t="s">
        <v>322</v>
      </c>
      <c r="B94" s="5" t="s">
        <v>318</v>
      </c>
      <c r="C94" s="5" t="s">
        <v>319</v>
      </c>
      <c r="D94" s="5" t="s">
        <v>320</v>
      </c>
      <c r="E94" s="1" t="s">
        <v>248</v>
      </c>
      <c r="F94" s="1" t="s">
        <v>323</v>
      </c>
      <c r="G94" s="1" t="s">
        <v>106</v>
      </c>
      <c r="H94" s="1" t="s">
        <v>15</v>
      </c>
      <c r="I94" s="21">
        <v>370840.8</v>
      </c>
      <c r="J94" s="2" t="s">
        <v>17</v>
      </c>
      <c r="K94" s="2" t="s">
        <v>17</v>
      </c>
      <c r="L94" s="40" t="s">
        <v>17</v>
      </c>
      <c r="M94" s="5" t="s">
        <v>562</v>
      </c>
      <c r="N94" s="5" t="s">
        <v>896</v>
      </c>
    </row>
    <row r="95" spans="1:14" ht="101.25">
      <c r="A95" s="4" t="s">
        <v>324</v>
      </c>
      <c r="B95" s="5" t="s">
        <v>318</v>
      </c>
      <c r="C95" s="5" t="s">
        <v>319</v>
      </c>
      <c r="D95" s="5" t="s">
        <v>320</v>
      </c>
      <c r="E95" s="1" t="s">
        <v>248</v>
      </c>
      <c r="F95" s="1" t="s">
        <v>325</v>
      </c>
      <c r="G95" s="1" t="s">
        <v>106</v>
      </c>
      <c r="H95" s="1" t="s">
        <v>15</v>
      </c>
      <c r="I95" s="21">
        <v>370840.8</v>
      </c>
      <c r="J95" s="2" t="s">
        <v>17</v>
      </c>
      <c r="K95" s="2" t="s">
        <v>17</v>
      </c>
      <c r="L95" s="40" t="s">
        <v>17</v>
      </c>
      <c r="M95" s="5" t="s">
        <v>562</v>
      </c>
      <c r="N95" s="5" t="s">
        <v>896</v>
      </c>
    </row>
    <row r="96" spans="1:14" ht="157.5">
      <c r="A96" s="66" t="s">
        <v>610</v>
      </c>
      <c r="B96" s="61" t="s">
        <v>611</v>
      </c>
      <c r="C96" s="61" t="s">
        <v>612</v>
      </c>
      <c r="D96" s="61" t="s">
        <v>613</v>
      </c>
      <c r="E96" s="67" t="s">
        <v>55</v>
      </c>
      <c r="F96" s="67" t="s">
        <v>614</v>
      </c>
      <c r="G96" s="67" t="s">
        <v>615</v>
      </c>
      <c r="H96" s="67" t="s">
        <v>521</v>
      </c>
      <c r="I96" s="71">
        <v>560289.2</v>
      </c>
      <c r="J96" s="70" t="s">
        <v>17</v>
      </c>
      <c r="K96" s="71" t="s">
        <v>17</v>
      </c>
      <c r="L96" s="70" t="s">
        <v>17</v>
      </c>
      <c r="M96" s="61" t="s">
        <v>609</v>
      </c>
      <c r="N96" s="5" t="s">
        <v>862</v>
      </c>
    </row>
    <row r="97" spans="1:14" ht="157.5">
      <c r="A97" s="66">
        <v>1039658</v>
      </c>
      <c r="B97" s="61" t="s">
        <v>616</v>
      </c>
      <c r="C97" s="61" t="s">
        <v>617</v>
      </c>
      <c r="D97" s="61" t="s">
        <v>618</v>
      </c>
      <c r="E97" s="67" t="s">
        <v>53</v>
      </c>
      <c r="F97" s="67" t="s">
        <v>619</v>
      </c>
      <c r="G97" s="67" t="s">
        <v>620</v>
      </c>
      <c r="H97" s="67" t="s">
        <v>621</v>
      </c>
      <c r="I97" s="71">
        <v>416696.3</v>
      </c>
      <c r="J97" s="70" t="s">
        <v>17</v>
      </c>
      <c r="K97" s="71" t="s">
        <v>17</v>
      </c>
      <c r="L97" s="70" t="s">
        <v>17</v>
      </c>
      <c r="M97" s="87" t="s">
        <v>622</v>
      </c>
      <c r="N97" s="5" t="s">
        <v>862</v>
      </c>
    </row>
    <row r="98" spans="1:14" ht="90">
      <c r="A98" s="106" t="s">
        <v>795</v>
      </c>
      <c r="B98" s="104" t="s">
        <v>796</v>
      </c>
      <c r="C98" s="104" t="s">
        <v>797</v>
      </c>
      <c r="D98" s="104" t="s">
        <v>798</v>
      </c>
      <c r="E98" s="70" t="s">
        <v>53</v>
      </c>
      <c r="F98" s="67" t="s">
        <v>799</v>
      </c>
      <c r="G98" s="67" t="s">
        <v>800</v>
      </c>
      <c r="H98" s="67" t="s">
        <v>801</v>
      </c>
      <c r="I98" s="71">
        <v>545440.9</v>
      </c>
      <c r="J98" s="115" t="s">
        <v>17</v>
      </c>
      <c r="K98" s="115" t="s">
        <v>17</v>
      </c>
      <c r="L98" s="115" t="s">
        <v>17</v>
      </c>
      <c r="M98" s="61" t="s">
        <v>793</v>
      </c>
      <c r="N98" s="5" t="s">
        <v>874</v>
      </c>
    </row>
    <row r="99" spans="1:14" ht="90">
      <c r="A99" s="106" t="s">
        <v>802</v>
      </c>
      <c r="B99" s="104" t="s">
        <v>796</v>
      </c>
      <c r="C99" s="104" t="s">
        <v>797</v>
      </c>
      <c r="D99" s="104" t="s">
        <v>798</v>
      </c>
      <c r="E99" s="70" t="s">
        <v>53</v>
      </c>
      <c r="F99" s="67" t="s">
        <v>803</v>
      </c>
      <c r="G99" s="67" t="s">
        <v>800</v>
      </c>
      <c r="H99" s="67" t="s">
        <v>801</v>
      </c>
      <c r="I99" s="71">
        <v>545440.9</v>
      </c>
      <c r="J99" s="115" t="s">
        <v>17</v>
      </c>
      <c r="K99" s="115" t="s">
        <v>17</v>
      </c>
      <c r="L99" s="115" t="s">
        <v>17</v>
      </c>
      <c r="M99" s="61" t="s">
        <v>793</v>
      </c>
      <c r="N99" s="5" t="s">
        <v>874</v>
      </c>
    </row>
    <row r="100" spans="1:14" ht="90">
      <c r="A100" s="106" t="s">
        <v>804</v>
      </c>
      <c r="B100" s="104" t="s">
        <v>796</v>
      </c>
      <c r="C100" s="104" t="s">
        <v>797</v>
      </c>
      <c r="D100" s="104" t="s">
        <v>798</v>
      </c>
      <c r="E100" s="70" t="s">
        <v>53</v>
      </c>
      <c r="F100" s="67" t="s">
        <v>805</v>
      </c>
      <c r="G100" s="67" t="s">
        <v>800</v>
      </c>
      <c r="H100" s="67" t="s">
        <v>801</v>
      </c>
      <c r="I100" s="71">
        <v>545440.9</v>
      </c>
      <c r="J100" s="115" t="s">
        <v>17</v>
      </c>
      <c r="K100" s="115" t="s">
        <v>17</v>
      </c>
      <c r="L100" s="115" t="s">
        <v>17</v>
      </c>
      <c r="M100" s="61" t="s">
        <v>793</v>
      </c>
      <c r="N100" s="5" t="s">
        <v>874</v>
      </c>
    </row>
    <row r="101" spans="1:14" ht="157.5">
      <c r="A101" s="106" t="s">
        <v>812</v>
      </c>
      <c r="B101" s="104" t="s">
        <v>806</v>
      </c>
      <c r="C101" s="61" t="s">
        <v>807</v>
      </c>
      <c r="D101" s="61" t="s">
        <v>808</v>
      </c>
      <c r="E101" s="67" t="s">
        <v>55</v>
      </c>
      <c r="F101" s="107" t="s">
        <v>809</v>
      </c>
      <c r="G101" s="107" t="s">
        <v>512</v>
      </c>
      <c r="H101" s="107" t="s">
        <v>24</v>
      </c>
      <c r="I101" s="71">
        <v>233241.2</v>
      </c>
      <c r="J101" s="78" t="s">
        <v>17</v>
      </c>
      <c r="K101" s="71" t="s">
        <v>17</v>
      </c>
      <c r="L101" s="78" t="s">
        <v>17</v>
      </c>
      <c r="M101" s="108" t="s">
        <v>881</v>
      </c>
      <c r="N101" s="109" t="s">
        <v>879</v>
      </c>
    </row>
    <row r="102" spans="1:14" ht="157.5">
      <c r="A102" s="106" t="s">
        <v>813</v>
      </c>
      <c r="B102" s="104" t="s">
        <v>806</v>
      </c>
      <c r="C102" s="61" t="s">
        <v>807</v>
      </c>
      <c r="D102" s="61" t="s">
        <v>808</v>
      </c>
      <c r="E102" s="67" t="s">
        <v>55</v>
      </c>
      <c r="F102" s="107" t="s">
        <v>810</v>
      </c>
      <c r="G102" s="107" t="s">
        <v>512</v>
      </c>
      <c r="H102" s="107" t="s">
        <v>24</v>
      </c>
      <c r="I102" s="71">
        <v>233241.2</v>
      </c>
      <c r="J102" s="78" t="s">
        <v>17</v>
      </c>
      <c r="K102" s="71" t="s">
        <v>17</v>
      </c>
      <c r="L102" s="78" t="s">
        <v>17</v>
      </c>
      <c r="M102" s="108" t="s">
        <v>881</v>
      </c>
      <c r="N102" s="109" t="s">
        <v>879</v>
      </c>
    </row>
    <row r="103" spans="1:14" ht="157.5">
      <c r="A103" s="106" t="s">
        <v>814</v>
      </c>
      <c r="B103" s="104" t="s">
        <v>806</v>
      </c>
      <c r="C103" s="61" t="s">
        <v>807</v>
      </c>
      <c r="D103" s="61" t="s">
        <v>808</v>
      </c>
      <c r="E103" s="67" t="s">
        <v>55</v>
      </c>
      <c r="F103" s="107" t="s">
        <v>811</v>
      </c>
      <c r="G103" s="107" t="s">
        <v>512</v>
      </c>
      <c r="H103" s="107" t="s">
        <v>24</v>
      </c>
      <c r="I103" s="71">
        <v>233241.2</v>
      </c>
      <c r="J103" s="78" t="s">
        <v>17</v>
      </c>
      <c r="K103" s="71" t="s">
        <v>17</v>
      </c>
      <c r="L103" s="78" t="s">
        <v>17</v>
      </c>
      <c r="M103" s="108" t="s">
        <v>881</v>
      </c>
      <c r="N103" s="109" t="s">
        <v>879</v>
      </c>
    </row>
    <row r="104" spans="1:14" ht="101.25">
      <c r="A104" s="66">
        <v>1039671</v>
      </c>
      <c r="B104" s="61" t="s">
        <v>623</v>
      </c>
      <c r="C104" s="61" t="s">
        <v>624</v>
      </c>
      <c r="D104" s="61" t="s">
        <v>625</v>
      </c>
      <c r="E104" s="67" t="s">
        <v>53</v>
      </c>
      <c r="F104" s="67" t="s">
        <v>626</v>
      </c>
      <c r="G104" s="67" t="s">
        <v>627</v>
      </c>
      <c r="H104" s="67" t="s">
        <v>628</v>
      </c>
      <c r="I104" s="71">
        <v>707395.3</v>
      </c>
      <c r="J104" s="70" t="s">
        <v>17</v>
      </c>
      <c r="K104" s="71" t="s">
        <v>17</v>
      </c>
      <c r="L104" s="70" t="s">
        <v>17</v>
      </c>
      <c r="M104" s="61" t="s">
        <v>629</v>
      </c>
      <c r="N104" s="85" t="s">
        <v>860</v>
      </c>
    </row>
    <row r="105" spans="1:14" ht="101.25">
      <c r="A105" s="66" t="s">
        <v>630</v>
      </c>
      <c r="B105" s="61" t="s">
        <v>631</v>
      </c>
      <c r="C105" s="61" t="s">
        <v>632</v>
      </c>
      <c r="D105" s="61" t="s">
        <v>633</v>
      </c>
      <c r="E105" s="67" t="s">
        <v>55</v>
      </c>
      <c r="F105" s="67" t="s">
        <v>634</v>
      </c>
      <c r="G105" s="67" t="s">
        <v>608</v>
      </c>
      <c r="H105" s="67" t="s">
        <v>397</v>
      </c>
      <c r="I105" s="71">
        <v>497084.7</v>
      </c>
      <c r="J105" s="70" t="s">
        <v>17</v>
      </c>
      <c r="K105" s="71" t="s">
        <v>17</v>
      </c>
      <c r="L105" s="70" t="s">
        <v>17</v>
      </c>
      <c r="M105" s="61" t="s">
        <v>635</v>
      </c>
      <c r="N105" s="85" t="s">
        <v>860</v>
      </c>
    </row>
    <row r="106" spans="1:14" ht="157.5">
      <c r="A106" s="66">
        <v>1039337</v>
      </c>
      <c r="B106" s="61" t="s">
        <v>636</v>
      </c>
      <c r="C106" s="61" t="s">
        <v>637</v>
      </c>
      <c r="D106" s="61" t="s">
        <v>638</v>
      </c>
      <c r="E106" s="67" t="s">
        <v>53</v>
      </c>
      <c r="F106" s="67" t="s">
        <v>639</v>
      </c>
      <c r="G106" s="67" t="s">
        <v>608</v>
      </c>
      <c r="H106" s="67" t="s">
        <v>397</v>
      </c>
      <c r="I106" s="71">
        <v>555817.2</v>
      </c>
      <c r="J106" s="70" t="s">
        <v>17</v>
      </c>
      <c r="K106" s="71" t="s">
        <v>17</v>
      </c>
      <c r="L106" s="70" t="s">
        <v>17</v>
      </c>
      <c r="M106" s="87" t="s">
        <v>640</v>
      </c>
      <c r="N106" s="5" t="s">
        <v>862</v>
      </c>
    </row>
    <row r="107" spans="1:14" ht="168.75">
      <c r="A107" s="5">
        <v>1039502</v>
      </c>
      <c r="B107" s="5" t="s">
        <v>815</v>
      </c>
      <c r="C107" s="5" t="s">
        <v>816</v>
      </c>
      <c r="D107" s="5" t="s">
        <v>817</v>
      </c>
      <c r="E107" s="1" t="s">
        <v>53</v>
      </c>
      <c r="F107" s="1" t="s">
        <v>818</v>
      </c>
      <c r="G107" s="1" t="s">
        <v>819</v>
      </c>
      <c r="H107" s="1" t="s">
        <v>820</v>
      </c>
      <c r="I107" s="21">
        <v>219523.9</v>
      </c>
      <c r="J107" s="2" t="s">
        <v>17</v>
      </c>
      <c r="K107" s="2" t="s">
        <v>17</v>
      </c>
      <c r="L107" s="2" t="s">
        <v>17</v>
      </c>
      <c r="M107" s="5" t="s">
        <v>882</v>
      </c>
      <c r="N107" s="5" t="s">
        <v>880</v>
      </c>
    </row>
    <row r="108" spans="1:14" ht="101.25">
      <c r="A108" s="104">
        <v>1039300</v>
      </c>
      <c r="B108" s="104" t="s">
        <v>821</v>
      </c>
      <c r="C108" s="105" t="s">
        <v>822</v>
      </c>
      <c r="D108" s="104" t="s">
        <v>823</v>
      </c>
      <c r="E108" s="110" t="s">
        <v>53</v>
      </c>
      <c r="F108" s="110" t="s">
        <v>897</v>
      </c>
      <c r="G108" s="67" t="s">
        <v>824</v>
      </c>
      <c r="H108" s="67" t="s">
        <v>825</v>
      </c>
      <c r="I108" s="71">
        <v>261996.3</v>
      </c>
      <c r="J108" s="78" t="s">
        <v>17</v>
      </c>
      <c r="K108" s="78" t="s">
        <v>17</v>
      </c>
      <c r="L108" s="78" t="s">
        <v>17</v>
      </c>
      <c r="M108" s="111" t="s">
        <v>635</v>
      </c>
      <c r="N108" s="112" t="s">
        <v>860</v>
      </c>
    </row>
    <row r="109" spans="1:14" ht="157.5">
      <c r="A109" s="4">
        <v>1069140</v>
      </c>
      <c r="B109" s="5" t="s">
        <v>107</v>
      </c>
      <c r="C109" s="5" t="s">
        <v>108</v>
      </c>
      <c r="D109" s="5" t="s">
        <v>109</v>
      </c>
      <c r="E109" s="1" t="s">
        <v>185</v>
      </c>
      <c r="F109" s="1" t="s">
        <v>186</v>
      </c>
      <c r="G109" s="1" t="s">
        <v>110</v>
      </c>
      <c r="H109" s="1" t="s">
        <v>111</v>
      </c>
      <c r="I109" s="21">
        <v>30206.2</v>
      </c>
      <c r="J109" s="2" t="s">
        <v>17</v>
      </c>
      <c r="K109" s="2" t="s">
        <v>17</v>
      </c>
      <c r="L109" s="40" t="s">
        <v>17</v>
      </c>
      <c r="M109" s="5" t="s">
        <v>458</v>
      </c>
      <c r="N109" s="5" t="s">
        <v>898</v>
      </c>
    </row>
    <row r="110" spans="1:14" ht="90">
      <c r="A110" s="4" t="s">
        <v>547</v>
      </c>
      <c r="B110" s="5" t="s">
        <v>548</v>
      </c>
      <c r="C110" s="5" t="s">
        <v>549</v>
      </c>
      <c r="D110" s="5" t="s">
        <v>552</v>
      </c>
      <c r="E110" s="1" t="s">
        <v>55</v>
      </c>
      <c r="F110" s="1" t="s">
        <v>550</v>
      </c>
      <c r="G110" s="1" t="s">
        <v>86</v>
      </c>
      <c r="H110" s="1" t="s">
        <v>87</v>
      </c>
      <c r="I110" s="2">
        <v>566771.9</v>
      </c>
      <c r="J110" s="2" t="s">
        <v>17</v>
      </c>
      <c r="K110" s="2" t="s">
        <v>17</v>
      </c>
      <c r="L110" s="40" t="s">
        <v>17</v>
      </c>
      <c r="M110" s="5" t="s">
        <v>551</v>
      </c>
      <c r="N110" s="5" t="s">
        <v>883</v>
      </c>
    </row>
    <row r="111" spans="1:14" ht="112.5">
      <c r="A111" s="88" t="s">
        <v>826</v>
      </c>
      <c r="B111" s="89" t="s">
        <v>548</v>
      </c>
      <c r="C111" s="5" t="s">
        <v>549</v>
      </c>
      <c r="D111" s="5" t="s">
        <v>552</v>
      </c>
      <c r="E111" s="94" t="s">
        <v>53</v>
      </c>
      <c r="F111" s="1" t="s">
        <v>827</v>
      </c>
      <c r="G111" s="1" t="s">
        <v>828</v>
      </c>
      <c r="H111" s="1" t="s">
        <v>829</v>
      </c>
      <c r="I111" s="21">
        <v>284243.7</v>
      </c>
      <c r="J111" s="53" t="s">
        <v>17</v>
      </c>
      <c r="K111" s="53" t="s">
        <v>17</v>
      </c>
      <c r="L111" s="53" t="s">
        <v>17</v>
      </c>
      <c r="M111" s="5" t="s">
        <v>830</v>
      </c>
      <c r="N111" s="5" t="s">
        <v>883</v>
      </c>
    </row>
    <row r="112" spans="1:14" ht="112.5">
      <c r="A112" s="88" t="s">
        <v>831</v>
      </c>
      <c r="B112" s="89" t="s">
        <v>548</v>
      </c>
      <c r="C112" s="5" t="s">
        <v>549</v>
      </c>
      <c r="D112" s="5" t="s">
        <v>552</v>
      </c>
      <c r="E112" s="94" t="s">
        <v>53</v>
      </c>
      <c r="F112" s="1" t="s">
        <v>832</v>
      </c>
      <c r="G112" s="1" t="s">
        <v>828</v>
      </c>
      <c r="H112" s="1" t="s">
        <v>829</v>
      </c>
      <c r="I112" s="21">
        <v>284243.7</v>
      </c>
      <c r="J112" s="53" t="s">
        <v>17</v>
      </c>
      <c r="K112" s="53" t="s">
        <v>17</v>
      </c>
      <c r="L112" s="53" t="s">
        <v>17</v>
      </c>
      <c r="M112" s="5" t="s">
        <v>830</v>
      </c>
      <c r="N112" s="5" t="s">
        <v>883</v>
      </c>
    </row>
    <row r="113" spans="1:14" s="43" customFormat="1" ht="112.5">
      <c r="A113" s="13" t="s">
        <v>326</v>
      </c>
      <c r="B113" s="14" t="s">
        <v>327</v>
      </c>
      <c r="C113" s="15" t="s">
        <v>328</v>
      </c>
      <c r="D113" s="15" t="s">
        <v>329</v>
      </c>
      <c r="E113" s="16" t="s">
        <v>330</v>
      </c>
      <c r="F113" s="16" t="s">
        <v>331</v>
      </c>
      <c r="G113" s="16" t="s">
        <v>332</v>
      </c>
      <c r="H113" s="16" t="s">
        <v>40</v>
      </c>
      <c r="I113" s="21">
        <v>326040.5</v>
      </c>
      <c r="J113" s="2" t="s">
        <v>333</v>
      </c>
      <c r="K113" s="2">
        <f>I113/112/40*160</f>
        <v>11644.30357142857</v>
      </c>
      <c r="L113" s="40" t="s">
        <v>17</v>
      </c>
      <c r="M113" s="33" t="s">
        <v>641</v>
      </c>
      <c r="N113" s="5" t="s">
        <v>884</v>
      </c>
    </row>
    <row r="114" spans="1:14" s="43" customFormat="1" ht="112.5">
      <c r="A114" s="13" t="s">
        <v>334</v>
      </c>
      <c r="B114" s="14" t="s">
        <v>335</v>
      </c>
      <c r="C114" s="15" t="s">
        <v>336</v>
      </c>
      <c r="D114" s="15" t="s">
        <v>337</v>
      </c>
      <c r="E114" s="16" t="s">
        <v>248</v>
      </c>
      <c r="F114" s="16" t="s">
        <v>338</v>
      </c>
      <c r="G114" s="16" t="s">
        <v>339</v>
      </c>
      <c r="H114" s="16" t="s">
        <v>54</v>
      </c>
      <c r="I114" s="21">
        <v>341994.2</v>
      </c>
      <c r="J114" s="2" t="s">
        <v>340</v>
      </c>
      <c r="K114" s="2">
        <f>I114/120/250*1000</f>
        <v>11399.806666666667</v>
      </c>
      <c r="L114" s="40" t="s">
        <v>17</v>
      </c>
      <c r="M114" s="33" t="s">
        <v>642</v>
      </c>
      <c r="N114" s="5" t="s">
        <v>885</v>
      </c>
    </row>
    <row r="115" spans="1:14" ht="45">
      <c r="A115" s="4" t="s">
        <v>227</v>
      </c>
      <c r="B115" s="5" t="s">
        <v>113</v>
      </c>
      <c r="C115" s="5" t="s">
        <v>114</v>
      </c>
      <c r="D115" s="5" t="s">
        <v>115</v>
      </c>
      <c r="E115" s="1" t="s">
        <v>18</v>
      </c>
      <c r="F115" s="1" t="s">
        <v>116</v>
      </c>
      <c r="G115" s="1" t="s">
        <v>396</v>
      </c>
      <c r="H115" s="1" t="s">
        <v>397</v>
      </c>
      <c r="I115" s="21">
        <v>87681.3</v>
      </c>
      <c r="J115" s="1" t="s">
        <v>17</v>
      </c>
      <c r="K115" s="2" t="s">
        <v>17</v>
      </c>
      <c r="L115" s="38" t="s">
        <v>17</v>
      </c>
      <c r="M115" s="5" t="s">
        <v>459</v>
      </c>
      <c r="N115" s="5" t="s">
        <v>460</v>
      </c>
    </row>
    <row r="116" spans="1:14" ht="45">
      <c r="A116" s="4" t="s">
        <v>228</v>
      </c>
      <c r="B116" s="5" t="s">
        <v>113</v>
      </c>
      <c r="C116" s="5" t="s">
        <v>117</v>
      </c>
      <c r="D116" s="5" t="s">
        <v>115</v>
      </c>
      <c r="E116" s="1" t="s">
        <v>18</v>
      </c>
      <c r="F116" s="1" t="s">
        <v>118</v>
      </c>
      <c r="G116" s="1" t="s">
        <v>396</v>
      </c>
      <c r="H116" s="1" t="s">
        <v>397</v>
      </c>
      <c r="I116" s="21">
        <v>60639</v>
      </c>
      <c r="J116" s="1" t="s">
        <v>17</v>
      </c>
      <c r="K116" s="2" t="s">
        <v>17</v>
      </c>
      <c r="L116" s="38" t="s">
        <v>17</v>
      </c>
      <c r="M116" s="5" t="s">
        <v>459</v>
      </c>
      <c r="N116" s="5" t="s">
        <v>460</v>
      </c>
    </row>
    <row r="117" spans="1:14" ht="45">
      <c r="A117" s="4" t="s">
        <v>229</v>
      </c>
      <c r="B117" s="5" t="s">
        <v>113</v>
      </c>
      <c r="C117" s="5" t="s">
        <v>114</v>
      </c>
      <c r="D117" s="5" t="s">
        <v>119</v>
      </c>
      <c r="E117" s="1" t="s">
        <v>18</v>
      </c>
      <c r="F117" s="1" t="s">
        <v>120</v>
      </c>
      <c r="G117" s="1" t="s">
        <v>121</v>
      </c>
      <c r="H117" s="1" t="s">
        <v>122</v>
      </c>
      <c r="I117" s="21">
        <v>71114.5</v>
      </c>
      <c r="J117" s="1" t="s">
        <v>123</v>
      </c>
      <c r="K117" s="2">
        <f>I117/4/30*4.3</f>
        <v>2548.269583333333</v>
      </c>
      <c r="L117" s="38" t="s">
        <v>17</v>
      </c>
      <c r="M117" s="5" t="s">
        <v>459</v>
      </c>
      <c r="N117" s="5" t="s">
        <v>460</v>
      </c>
    </row>
    <row r="118" spans="1:14" ht="56.25">
      <c r="A118" s="4" t="s">
        <v>230</v>
      </c>
      <c r="B118" s="5" t="s">
        <v>124</v>
      </c>
      <c r="C118" s="5" t="s">
        <v>125</v>
      </c>
      <c r="D118" s="5" t="s">
        <v>126</v>
      </c>
      <c r="E118" s="1" t="s">
        <v>127</v>
      </c>
      <c r="F118" s="1" t="s">
        <v>128</v>
      </c>
      <c r="G118" s="1" t="s">
        <v>388</v>
      </c>
      <c r="H118" s="1" t="s">
        <v>24</v>
      </c>
      <c r="I118" s="21">
        <v>54979.7</v>
      </c>
      <c r="J118" s="1" t="s">
        <v>129</v>
      </c>
      <c r="K118" s="2">
        <f>I118/15/9600000*4000000</f>
        <v>1527.213888888889</v>
      </c>
      <c r="L118" s="38" t="s">
        <v>17</v>
      </c>
      <c r="M118" s="5" t="s">
        <v>459</v>
      </c>
      <c r="N118" s="5" t="s">
        <v>460</v>
      </c>
    </row>
    <row r="119" spans="1:14" ht="315">
      <c r="A119" s="4" t="s">
        <v>231</v>
      </c>
      <c r="B119" s="5" t="s">
        <v>131</v>
      </c>
      <c r="C119" s="5" t="s">
        <v>132</v>
      </c>
      <c r="D119" s="5" t="s">
        <v>133</v>
      </c>
      <c r="E119" s="1" t="s">
        <v>18</v>
      </c>
      <c r="F119" s="1" t="s">
        <v>135</v>
      </c>
      <c r="G119" s="1" t="s">
        <v>50</v>
      </c>
      <c r="H119" s="1" t="s">
        <v>15</v>
      </c>
      <c r="I119" s="21">
        <v>15787.1</v>
      </c>
      <c r="J119" s="2" t="s">
        <v>134</v>
      </c>
      <c r="K119" s="2">
        <f>I119/180*26</f>
        <v>2280.358888888889</v>
      </c>
      <c r="L119" s="38" t="s">
        <v>17</v>
      </c>
      <c r="M119" s="5" t="s">
        <v>899</v>
      </c>
      <c r="N119" s="5" t="s">
        <v>461</v>
      </c>
    </row>
    <row r="120" spans="1:14" ht="123.75">
      <c r="A120" s="4" t="s">
        <v>232</v>
      </c>
      <c r="B120" s="5" t="s">
        <v>137</v>
      </c>
      <c r="C120" s="5" t="s">
        <v>138</v>
      </c>
      <c r="D120" s="5" t="s">
        <v>139</v>
      </c>
      <c r="E120" s="3" t="s">
        <v>18</v>
      </c>
      <c r="F120" s="1" t="s">
        <v>140</v>
      </c>
      <c r="G120" s="1" t="s">
        <v>398</v>
      </c>
      <c r="H120" s="1" t="s">
        <v>399</v>
      </c>
      <c r="I120" s="21">
        <v>71795.1</v>
      </c>
      <c r="J120" s="1" t="s">
        <v>141</v>
      </c>
      <c r="K120" s="2">
        <f>I120/28/20*20</f>
        <v>2564.1107142857145</v>
      </c>
      <c r="L120" s="38" t="s">
        <v>17</v>
      </c>
      <c r="M120" s="5" t="s">
        <v>462</v>
      </c>
      <c r="N120" s="5" t="s">
        <v>460</v>
      </c>
    </row>
    <row r="121" spans="1:14" ht="90">
      <c r="A121" s="4" t="s">
        <v>348</v>
      </c>
      <c r="B121" s="5" t="s">
        <v>137</v>
      </c>
      <c r="C121" s="5" t="s">
        <v>138</v>
      </c>
      <c r="D121" s="5" t="s">
        <v>139</v>
      </c>
      <c r="E121" s="3" t="s">
        <v>349</v>
      </c>
      <c r="F121" s="1" t="s">
        <v>382</v>
      </c>
      <c r="G121" s="1" t="s">
        <v>401</v>
      </c>
      <c r="H121" s="1" t="s">
        <v>400</v>
      </c>
      <c r="I121" s="21">
        <v>52218.5</v>
      </c>
      <c r="J121" s="1" t="s">
        <v>141</v>
      </c>
      <c r="K121" s="2">
        <f>I121/12/40*20</f>
        <v>2175.7708333333335</v>
      </c>
      <c r="L121" s="38" t="s">
        <v>17</v>
      </c>
      <c r="M121" s="5" t="s">
        <v>462</v>
      </c>
      <c r="N121" s="5" t="s">
        <v>460</v>
      </c>
    </row>
    <row r="122" spans="1:14" ht="33.75">
      <c r="A122" s="4" t="s">
        <v>498</v>
      </c>
      <c r="B122" s="5" t="s">
        <v>137</v>
      </c>
      <c r="C122" s="5" t="s">
        <v>369</v>
      </c>
      <c r="D122" s="5" t="s">
        <v>370</v>
      </c>
      <c r="E122" s="1" t="s">
        <v>18</v>
      </c>
      <c r="F122" s="1" t="s">
        <v>382</v>
      </c>
      <c r="G122" s="1" t="s">
        <v>499</v>
      </c>
      <c r="H122" s="1" t="s">
        <v>371</v>
      </c>
      <c r="I122" s="21">
        <v>51489.8</v>
      </c>
      <c r="J122" s="1" t="s">
        <v>141</v>
      </c>
      <c r="K122" s="2">
        <f>I122/12/40*20</f>
        <v>2145.4083333333333</v>
      </c>
      <c r="L122" s="38" t="s">
        <v>17</v>
      </c>
      <c r="M122" s="5" t="s">
        <v>463</v>
      </c>
      <c r="N122" s="5" t="s">
        <v>460</v>
      </c>
    </row>
    <row r="123" spans="1:14" ht="112.5">
      <c r="A123" s="4" t="s">
        <v>341</v>
      </c>
      <c r="B123" s="5" t="s">
        <v>342</v>
      </c>
      <c r="C123" s="5" t="s">
        <v>343</v>
      </c>
      <c r="D123" s="5" t="s">
        <v>344</v>
      </c>
      <c r="E123" s="3" t="s">
        <v>27</v>
      </c>
      <c r="F123" s="1" t="s">
        <v>345</v>
      </c>
      <c r="G123" s="1" t="s">
        <v>346</v>
      </c>
      <c r="H123" s="1" t="s">
        <v>87</v>
      </c>
      <c r="I123" s="21">
        <v>645919</v>
      </c>
      <c r="J123" s="1" t="s">
        <v>482</v>
      </c>
      <c r="K123" s="2">
        <f>I123/1.2/20*16.8</f>
        <v>452143.30000000005</v>
      </c>
      <c r="L123" s="38" t="s">
        <v>17</v>
      </c>
      <c r="M123" s="5" t="s">
        <v>500</v>
      </c>
      <c r="N123" s="5" t="s">
        <v>464</v>
      </c>
    </row>
    <row r="124" spans="1:14" ht="45">
      <c r="A124" s="66" t="s">
        <v>643</v>
      </c>
      <c r="B124" s="61" t="s">
        <v>644</v>
      </c>
      <c r="C124" s="61" t="s">
        <v>645</v>
      </c>
      <c r="D124" s="61" t="s">
        <v>646</v>
      </c>
      <c r="E124" s="67" t="s">
        <v>67</v>
      </c>
      <c r="F124" s="67" t="s">
        <v>647</v>
      </c>
      <c r="G124" s="67" t="s">
        <v>648</v>
      </c>
      <c r="H124" s="67" t="s">
        <v>122</v>
      </c>
      <c r="I124" s="71">
        <v>170575</v>
      </c>
      <c r="J124" s="70" t="s">
        <v>513</v>
      </c>
      <c r="K124" s="71">
        <f>I124/300*10</f>
        <v>5685.833333333334</v>
      </c>
      <c r="L124" s="70" t="s">
        <v>17</v>
      </c>
      <c r="M124" s="61" t="s">
        <v>463</v>
      </c>
      <c r="N124" s="61" t="s">
        <v>460</v>
      </c>
    </row>
    <row r="125" spans="1:14" ht="22.5">
      <c r="A125" s="66" t="s">
        <v>649</v>
      </c>
      <c r="B125" s="61" t="s">
        <v>650</v>
      </c>
      <c r="C125" s="61" t="s">
        <v>651</v>
      </c>
      <c r="D125" s="61" t="s">
        <v>652</v>
      </c>
      <c r="E125" s="67" t="s">
        <v>55</v>
      </c>
      <c r="F125" s="67" t="s">
        <v>653</v>
      </c>
      <c r="G125" s="67" t="s">
        <v>106</v>
      </c>
      <c r="H125" s="67" t="s">
        <v>15</v>
      </c>
      <c r="I125" s="71">
        <v>142391.4</v>
      </c>
      <c r="J125" s="70" t="s">
        <v>654</v>
      </c>
      <c r="K125" s="71">
        <f>I125/28/0.5*0.5</f>
        <v>5085.407142857142</v>
      </c>
      <c r="L125" s="70" t="s">
        <v>17</v>
      </c>
      <c r="M125" s="61" t="s">
        <v>463</v>
      </c>
      <c r="N125" s="61" t="s">
        <v>460</v>
      </c>
    </row>
    <row r="126" spans="1:14" ht="157.5">
      <c r="A126" s="13" t="s">
        <v>507</v>
      </c>
      <c r="B126" s="14" t="s">
        <v>508</v>
      </c>
      <c r="C126" s="15" t="s">
        <v>509</v>
      </c>
      <c r="D126" s="15" t="s">
        <v>510</v>
      </c>
      <c r="E126" s="16" t="s">
        <v>53</v>
      </c>
      <c r="F126" s="16" t="s">
        <v>511</v>
      </c>
      <c r="G126" s="16" t="s">
        <v>512</v>
      </c>
      <c r="H126" s="16" t="s">
        <v>24</v>
      </c>
      <c r="I126" s="95">
        <v>73014.4</v>
      </c>
      <c r="J126" s="96" t="s">
        <v>513</v>
      </c>
      <c r="K126" s="95">
        <f>I126/56/5*10</f>
        <v>2607.657142857143</v>
      </c>
      <c r="L126" s="40" t="s">
        <v>17</v>
      </c>
      <c r="M126" s="97" t="s">
        <v>724</v>
      </c>
      <c r="N126" s="65" t="s">
        <v>461</v>
      </c>
    </row>
    <row r="127" spans="1:14" ht="22.5">
      <c r="A127" s="66">
        <v>1014003</v>
      </c>
      <c r="B127" s="61" t="s">
        <v>655</v>
      </c>
      <c r="C127" s="61" t="s">
        <v>656</v>
      </c>
      <c r="D127" s="61" t="s">
        <v>657</v>
      </c>
      <c r="E127" s="67" t="s">
        <v>53</v>
      </c>
      <c r="F127" s="67" t="s">
        <v>658</v>
      </c>
      <c r="G127" s="67" t="s">
        <v>659</v>
      </c>
      <c r="H127" s="67" t="s">
        <v>60</v>
      </c>
      <c r="I127" s="71">
        <v>73253.4</v>
      </c>
      <c r="J127" s="70" t="s">
        <v>660</v>
      </c>
      <c r="K127" s="71">
        <f>I127/28/14*14</f>
        <v>2616.192857142857</v>
      </c>
      <c r="L127" s="70" t="s">
        <v>17</v>
      </c>
      <c r="M127" s="61" t="s">
        <v>463</v>
      </c>
      <c r="N127" s="61" t="s">
        <v>460</v>
      </c>
    </row>
    <row r="128" spans="1:14" ht="90">
      <c r="A128" s="44" t="s">
        <v>389</v>
      </c>
      <c r="B128" s="45" t="s">
        <v>390</v>
      </c>
      <c r="C128" s="45" t="s">
        <v>391</v>
      </c>
      <c r="D128" s="46" t="s">
        <v>392</v>
      </c>
      <c r="E128" s="47" t="s">
        <v>59</v>
      </c>
      <c r="F128" s="47" t="s">
        <v>393</v>
      </c>
      <c r="G128" s="47" t="s">
        <v>304</v>
      </c>
      <c r="H128" s="47" t="s">
        <v>54</v>
      </c>
      <c r="I128" s="21">
        <v>162121.8</v>
      </c>
      <c r="J128" s="49" t="s">
        <v>17</v>
      </c>
      <c r="K128" s="48" t="s">
        <v>17</v>
      </c>
      <c r="L128" s="38" t="s">
        <v>17</v>
      </c>
      <c r="M128" s="5" t="s">
        <v>486</v>
      </c>
      <c r="N128" s="5" t="s">
        <v>491</v>
      </c>
    </row>
    <row r="129" spans="1:14" ht="45">
      <c r="A129" s="66" t="s">
        <v>661</v>
      </c>
      <c r="B129" s="61" t="s">
        <v>662</v>
      </c>
      <c r="C129" s="61" t="s">
        <v>663</v>
      </c>
      <c r="D129" s="61" t="s">
        <v>664</v>
      </c>
      <c r="E129" s="67" t="s">
        <v>67</v>
      </c>
      <c r="F129" s="67" t="s">
        <v>665</v>
      </c>
      <c r="G129" s="67" t="s">
        <v>666</v>
      </c>
      <c r="H129" s="67" t="s">
        <v>667</v>
      </c>
      <c r="I129" s="71">
        <v>930563.3</v>
      </c>
      <c r="J129" s="70" t="s">
        <v>668</v>
      </c>
      <c r="K129" s="71">
        <f>I129/12*0.13</f>
        <v>10081.102416666667</v>
      </c>
      <c r="L129" s="70" t="s">
        <v>17</v>
      </c>
      <c r="M129" s="61" t="s">
        <v>463</v>
      </c>
      <c r="N129" s="61" t="s">
        <v>460</v>
      </c>
    </row>
    <row r="130" spans="1:14" ht="56.25">
      <c r="A130" s="66" t="s">
        <v>669</v>
      </c>
      <c r="B130" s="61" t="s">
        <v>670</v>
      </c>
      <c r="C130" s="61" t="s">
        <v>671</v>
      </c>
      <c r="D130" s="61" t="s">
        <v>672</v>
      </c>
      <c r="E130" s="67" t="s">
        <v>67</v>
      </c>
      <c r="F130" s="67" t="s">
        <v>673</v>
      </c>
      <c r="G130" s="67" t="s">
        <v>674</v>
      </c>
      <c r="H130" s="67" t="s">
        <v>29</v>
      </c>
      <c r="I130" s="71">
        <v>591149.2</v>
      </c>
      <c r="J130" s="70" t="s">
        <v>675</v>
      </c>
      <c r="K130" s="71">
        <f>I130/300*3.29</f>
        <v>6482.936226666667</v>
      </c>
      <c r="L130" s="70" t="s">
        <v>17</v>
      </c>
      <c r="M130" s="61" t="s">
        <v>463</v>
      </c>
      <c r="N130" s="61" t="s">
        <v>460</v>
      </c>
    </row>
    <row r="131" spans="1:14" ht="56.25">
      <c r="A131" s="13" t="s">
        <v>515</v>
      </c>
      <c r="B131" s="14" t="s">
        <v>516</v>
      </c>
      <c r="C131" s="15" t="s">
        <v>517</v>
      </c>
      <c r="D131" s="15" t="s">
        <v>518</v>
      </c>
      <c r="E131" s="16" t="s">
        <v>53</v>
      </c>
      <c r="F131" s="16" t="s">
        <v>519</v>
      </c>
      <c r="G131" s="16" t="s">
        <v>520</v>
      </c>
      <c r="H131" s="16" t="s">
        <v>521</v>
      </c>
      <c r="I131" s="21">
        <v>85551.5</v>
      </c>
      <c r="J131" s="40" t="s">
        <v>17</v>
      </c>
      <c r="K131" s="40" t="s">
        <v>17</v>
      </c>
      <c r="L131" s="40" t="s">
        <v>17</v>
      </c>
      <c r="M131" s="33" t="s">
        <v>514</v>
      </c>
      <c r="N131" s="65" t="s">
        <v>461</v>
      </c>
    </row>
    <row r="132" spans="1:14" ht="33.75">
      <c r="A132" s="66" t="s">
        <v>676</v>
      </c>
      <c r="B132" s="61" t="s">
        <v>677</v>
      </c>
      <c r="C132" s="61" t="s">
        <v>678</v>
      </c>
      <c r="D132" s="61" t="s">
        <v>679</v>
      </c>
      <c r="E132" s="67" t="s">
        <v>248</v>
      </c>
      <c r="F132" s="67" t="s">
        <v>680</v>
      </c>
      <c r="G132" s="67" t="s">
        <v>681</v>
      </c>
      <c r="H132" s="67" t="s">
        <v>682</v>
      </c>
      <c r="I132" s="71">
        <v>178038</v>
      </c>
      <c r="J132" s="70" t="s">
        <v>683</v>
      </c>
      <c r="K132" s="71">
        <f>I132/10*0.34</f>
        <v>6053.292</v>
      </c>
      <c r="L132" s="70" t="s">
        <v>17</v>
      </c>
      <c r="M132" s="61" t="s">
        <v>463</v>
      </c>
      <c r="N132" s="61" t="s">
        <v>460</v>
      </c>
    </row>
    <row r="133" spans="1:14" ht="33.75">
      <c r="A133" s="4" t="s">
        <v>833</v>
      </c>
      <c r="B133" s="5" t="s">
        <v>834</v>
      </c>
      <c r="C133" s="5" t="s">
        <v>835</v>
      </c>
      <c r="D133" s="5" t="s">
        <v>836</v>
      </c>
      <c r="E133" s="1" t="s">
        <v>53</v>
      </c>
      <c r="F133" s="1" t="s">
        <v>837</v>
      </c>
      <c r="G133" s="1" t="s">
        <v>838</v>
      </c>
      <c r="H133" s="1" t="s">
        <v>521</v>
      </c>
      <c r="I133" s="21">
        <v>11230</v>
      </c>
      <c r="J133" s="59" t="s">
        <v>17</v>
      </c>
      <c r="K133" s="21" t="s">
        <v>17</v>
      </c>
      <c r="L133" s="59" t="s">
        <v>17</v>
      </c>
      <c r="M133" s="5" t="s">
        <v>886</v>
      </c>
      <c r="N133" s="113" t="s">
        <v>460</v>
      </c>
    </row>
    <row r="134" spans="1:14" ht="33.75">
      <c r="A134" s="4" t="s">
        <v>839</v>
      </c>
      <c r="B134" s="5" t="s">
        <v>834</v>
      </c>
      <c r="C134" s="5" t="s">
        <v>835</v>
      </c>
      <c r="D134" s="5" t="s">
        <v>836</v>
      </c>
      <c r="E134" s="1" t="s">
        <v>53</v>
      </c>
      <c r="F134" s="1" t="s">
        <v>840</v>
      </c>
      <c r="G134" s="1" t="s">
        <v>838</v>
      </c>
      <c r="H134" s="1" t="s">
        <v>521</v>
      </c>
      <c r="I134" s="21">
        <v>112299.9</v>
      </c>
      <c r="J134" s="59" t="s">
        <v>17</v>
      </c>
      <c r="K134" s="21" t="s">
        <v>17</v>
      </c>
      <c r="L134" s="59" t="s">
        <v>17</v>
      </c>
      <c r="M134" s="5" t="s">
        <v>886</v>
      </c>
      <c r="N134" s="113" t="s">
        <v>460</v>
      </c>
    </row>
    <row r="135" spans="1:14" ht="33.75">
      <c r="A135" s="4" t="s">
        <v>841</v>
      </c>
      <c r="B135" s="5" t="s">
        <v>834</v>
      </c>
      <c r="C135" s="5" t="s">
        <v>835</v>
      </c>
      <c r="D135" s="5" t="s">
        <v>836</v>
      </c>
      <c r="E135" s="1" t="s">
        <v>53</v>
      </c>
      <c r="F135" s="1" t="s">
        <v>842</v>
      </c>
      <c r="G135" s="1" t="s">
        <v>838</v>
      </c>
      <c r="H135" s="1" t="s">
        <v>521</v>
      </c>
      <c r="I135" s="21">
        <v>109491.5</v>
      </c>
      <c r="J135" s="59" t="s">
        <v>17</v>
      </c>
      <c r="K135" s="21" t="s">
        <v>17</v>
      </c>
      <c r="L135" s="59" t="s">
        <v>17</v>
      </c>
      <c r="M135" s="5" t="s">
        <v>886</v>
      </c>
      <c r="N135" s="113" t="s">
        <v>460</v>
      </c>
    </row>
    <row r="136" spans="1:14" ht="409.5">
      <c r="A136" s="4" t="s">
        <v>233</v>
      </c>
      <c r="B136" s="5" t="s">
        <v>142</v>
      </c>
      <c r="C136" s="5" t="s">
        <v>143</v>
      </c>
      <c r="D136" s="5" t="s">
        <v>144</v>
      </c>
      <c r="E136" s="1" t="s">
        <v>127</v>
      </c>
      <c r="F136" s="1" t="s">
        <v>347</v>
      </c>
      <c r="G136" s="1" t="s">
        <v>851</v>
      </c>
      <c r="H136" s="2" t="s">
        <v>852</v>
      </c>
      <c r="I136" s="21">
        <v>32704.7</v>
      </c>
      <c r="J136" s="2" t="s">
        <v>145</v>
      </c>
      <c r="K136" s="2">
        <f>I136/4/25*7</f>
        <v>2289.329</v>
      </c>
      <c r="L136" s="38" t="s">
        <v>17</v>
      </c>
      <c r="M136" s="5" t="s">
        <v>465</v>
      </c>
      <c r="N136" s="5" t="s">
        <v>466</v>
      </c>
    </row>
    <row r="137" spans="1:14" ht="409.5">
      <c r="A137" s="4" t="s">
        <v>234</v>
      </c>
      <c r="B137" s="5" t="s">
        <v>142</v>
      </c>
      <c r="C137" s="5" t="s">
        <v>143</v>
      </c>
      <c r="D137" s="5" t="s">
        <v>144</v>
      </c>
      <c r="E137" s="3" t="s">
        <v>18</v>
      </c>
      <c r="F137" s="3" t="s">
        <v>146</v>
      </c>
      <c r="G137" s="1" t="s">
        <v>851</v>
      </c>
      <c r="H137" s="2" t="s">
        <v>852</v>
      </c>
      <c r="I137" s="21">
        <v>65350.6</v>
      </c>
      <c r="J137" s="2" t="s">
        <v>145</v>
      </c>
      <c r="K137" s="2">
        <f>I137/4/50*7</f>
        <v>2287.2709999999997</v>
      </c>
      <c r="L137" s="38" t="s">
        <v>17</v>
      </c>
      <c r="M137" s="5" t="s">
        <v>465</v>
      </c>
      <c r="N137" s="5" t="s">
        <v>466</v>
      </c>
    </row>
    <row r="138" spans="1:14" ht="409.5">
      <c r="A138" s="4" t="s">
        <v>235</v>
      </c>
      <c r="B138" s="5" t="s">
        <v>142</v>
      </c>
      <c r="C138" s="5" t="s">
        <v>143</v>
      </c>
      <c r="D138" s="5" t="s">
        <v>144</v>
      </c>
      <c r="E138" s="1" t="s">
        <v>136</v>
      </c>
      <c r="F138" s="1" t="s">
        <v>147</v>
      </c>
      <c r="G138" s="1" t="s">
        <v>851</v>
      </c>
      <c r="H138" s="2" t="s">
        <v>852</v>
      </c>
      <c r="I138" s="21">
        <v>65350.6</v>
      </c>
      <c r="J138" s="2" t="s">
        <v>145</v>
      </c>
      <c r="K138" s="2">
        <f>I138/4/50*7</f>
        <v>2287.2709999999997</v>
      </c>
      <c r="L138" s="38" t="s">
        <v>17</v>
      </c>
      <c r="M138" s="5" t="s">
        <v>465</v>
      </c>
      <c r="N138" s="5" t="s">
        <v>466</v>
      </c>
    </row>
    <row r="139" spans="1:14" ht="303.75">
      <c r="A139" s="4" t="s">
        <v>236</v>
      </c>
      <c r="B139" s="5" t="s">
        <v>148</v>
      </c>
      <c r="C139" s="5" t="s">
        <v>149</v>
      </c>
      <c r="D139" s="5" t="s">
        <v>150</v>
      </c>
      <c r="E139" s="1" t="s">
        <v>59</v>
      </c>
      <c r="F139" s="1" t="s">
        <v>151</v>
      </c>
      <c r="G139" s="1" t="s">
        <v>152</v>
      </c>
      <c r="H139" s="1" t="s">
        <v>40</v>
      </c>
      <c r="I139" s="21">
        <v>40117.3</v>
      </c>
      <c r="J139" s="2" t="s">
        <v>153</v>
      </c>
      <c r="K139" s="2">
        <f>I139/1/100*3.75</f>
        <v>1504.39875</v>
      </c>
      <c r="L139" s="38" t="s">
        <v>17</v>
      </c>
      <c r="M139" s="5" t="s">
        <v>467</v>
      </c>
      <c r="N139" s="5" t="s">
        <v>468</v>
      </c>
    </row>
    <row r="140" spans="1:14" ht="303.75">
      <c r="A140" s="4" t="s">
        <v>251</v>
      </c>
      <c r="B140" s="5" t="s">
        <v>148</v>
      </c>
      <c r="C140" s="5" t="s">
        <v>149</v>
      </c>
      <c r="D140" s="5" t="s">
        <v>252</v>
      </c>
      <c r="E140" s="1" t="s">
        <v>59</v>
      </c>
      <c r="F140" s="1" t="s">
        <v>249</v>
      </c>
      <c r="G140" s="1" t="s">
        <v>253</v>
      </c>
      <c r="H140" s="1" t="s">
        <v>87</v>
      </c>
      <c r="I140" s="21">
        <v>17893.9</v>
      </c>
      <c r="J140" s="2" t="s">
        <v>153</v>
      </c>
      <c r="K140" s="2">
        <f>I140/1/100*3.75</f>
        <v>671.0212500000001</v>
      </c>
      <c r="L140" s="38" t="s">
        <v>17</v>
      </c>
      <c r="M140" s="5" t="s">
        <v>489</v>
      </c>
      <c r="N140" s="5" t="s">
        <v>468</v>
      </c>
    </row>
    <row r="141" spans="1:14" ht="303.75">
      <c r="A141" s="4" t="s">
        <v>254</v>
      </c>
      <c r="B141" s="5" t="s">
        <v>148</v>
      </c>
      <c r="C141" s="5" t="s">
        <v>149</v>
      </c>
      <c r="D141" s="5" t="s">
        <v>255</v>
      </c>
      <c r="E141" s="1" t="s">
        <v>59</v>
      </c>
      <c r="F141" s="1" t="s">
        <v>249</v>
      </c>
      <c r="G141" s="1" t="s">
        <v>764</v>
      </c>
      <c r="H141" s="1" t="s">
        <v>765</v>
      </c>
      <c r="I141" s="21">
        <v>17893.9</v>
      </c>
      <c r="J141" s="2" t="s">
        <v>153</v>
      </c>
      <c r="K141" s="2">
        <f>I141/1/100*3.75</f>
        <v>671.0212500000001</v>
      </c>
      <c r="L141" s="38" t="s">
        <v>17</v>
      </c>
      <c r="M141" s="5" t="s">
        <v>490</v>
      </c>
      <c r="N141" s="5" t="s">
        <v>468</v>
      </c>
    </row>
    <row r="142" spans="1:14" s="25" customFormat="1" ht="382.5">
      <c r="A142" s="50" t="s">
        <v>372</v>
      </c>
      <c r="B142" s="5" t="s">
        <v>154</v>
      </c>
      <c r="C142" s="56" t="s">
        <v>155</v>
      </c>
      <c r="D142" s="56" t="s">
        <v>156</v>
      </c>
      <c r="E142" s="1" t="s">
        <v>18</v>
      </c>
      <c r="F142" s="1" t="s">
        <v>584</v>
      </c>
      <c r="G142" s="1" t="s">
        <v>373</v>
      </c>
      <c r="H142" s="59" t="s">
        <v>24</v>
      </c>
      <c r="I142" s="21">
        <v>42853.3</v>
      </c>
      <c r="J142" s="59" t="s">
        <v>157</v>
      </c>
      <c r="K142" s="2">
        <f>I142/2/40*2.9</f>
        <v>1553.4321249999998</v>
      </c>
      <c r="L142" s="38" t="s">
        <v>17</v>
      </c>
      <c r="M142" s="5" t="s">
        <v>564</v>
      </c>
      <c r="N142" s="5" t="s">
        <v>469</v>
      </c>
    </row>
    <row r="143" spans="1:14" s="25" customFormat="1" ht="405">
      <c r="A143" s="81" t="s">
        <v>585</v>
      </c>
      <c r="B143" s="82" t="s">
        <v>154</v>
      </c>
      <c r="C143" s="82" t="s">
        <v>155</v>
      </c>
      <c r="D143" s="82" t="s">
        <v>156</v>
      </c>
      <c r="E143" s="83" t="s">
        <v>586</v>
      </c>
      <c r="F143" s="76" t="s">
        <v>587</v>
      </c>
      <c r="G143" s="83" t="s">
        <v>588</v>
      </c>
      <c r="H143" s="83" t="s">
        <v>24</v>
      </c>
      <c r="I143" s="98">
        <v>42853.3</v>
      </c>
      <c r="J143" s="99" t="s">
        <v>157</v>
      </c>
      <c r="K143" s="2">
        <f>I143/2/40*2.9</f>
        <v>1553.4321249999998</v>
      </c>
      <c r="L143" s="84" t="s">
        <v>17</v>
      </c>
      <c r="M143" s="61" t="s">
        <v>563</v>
      </c>
      <c r="N143" s="61" t="s">
        <v>469</v>
      </c>
    </row>
    <row r="144" spans="1:14" s="28" customFormat="1" ht="123.75">
      <c r="A144" s="50" t="s">
        <v>725</v>
      </c>
      <c r="B144" s="51" t="s">
        <v>154</v>
      </c>
      <c r="C144" s="92" t="s">
        <v>155</v>
      </c>
      <c r="D144" s="92" t="s">
        <v>156</v>
      </c>
      <c r="E144" s="93" t="s">
        <v>18</v>
      </c>
      <c r="F144" s="93" t="s">
        <v>726</v>
      </c>
      <c r="G144" s="93" t="s">
        <v>588</v>
      </c>
      <c r="H144" s="93" t="s">
        <v>24</v>
      </c>
      <c r="I144" s="21">
        <v>21459</v>
      </c>
      <c r="J144" s="2" t="s">
        <v>157</v>
      </c>
      <c r="K144" s="21">
        <f>I144/2/20*2.9</f>
        <v>1555.7775</v>
      </c>
      <c r="L144" s="59" t="s">
        <v>17</v>
      </c>
      <c r="M144" s="5" t="s">
        <v>727</v>
      </c>
      <c r="N144" s="5" t="s">
        <v>469</v>
      </c>
    </row>
    <row r="145" spans="1:17" s="28" customFormat="1" ht="146.25">
      <c r="A145" s="50" t="s">
        <v>728</v>
      </c>
      <c r="B145" s="51" t="s">
        <v>154</v>
      </c>
      <c r="C145" s="92" t="s">
        <v>155</v>
      </c>
      <c r="D145" s="92" t="s">
        <v>156</v>
      </c>
      <c r="E145" s="93" t="s">
        <v>586</v>
      </c>
      <c r="F145" s="93" t="s">
        <v>729</v>
      </c>
      <c r="G145" s="93" t="s">
        <v>588</v>
      </c>
      <c r="H145" s="93" t="s">
        <v>24</v>
      </c>
      <c r="I145" s="21">
        <v>58039.3</v>
      </c>
      <c r="J145" s="2" t="s">
        <v>157</v>
      </c>
      <c r="K145" s="21">
        <f>I145/80*2.9</f>
        <v>2103.924625</v>
      </c>
      <c r="L145" s="59" t="s">
        <v>17</v>
      </c>
      <c r="M145" s="5" t="s">
        <v>730</v>
      </c>
      <c r="N145" s="5" t="s">
        <v>469</v>
      </c>
      <c r="O145" s="90"/>
      <c r="P145" s="90"/>
      <c r="Q145" s="90"/>
    </row>
    <row r="146" spans="1:17" s="90" customFormat="1" ht="382.5">
      <c r="A146" s="50" t="s">
        <v>731</v>
      </c>
      <c r="B146" s="51" t="s">
        <v>154</v>
      </c>
      <c r="C146" s="5" t="s">
        <v>155</v>
      </c>
      <c r="D146" s="5" t="s">
        <v>732</v>
      </c>
      <c r="E146" s="1" t="s">
        <v>18</v>
      </c>
      <c r="F146" s="93" t="s">
        <v>733</v>
      </c>
      <c r="G146" s="93" t="s">
        <v>734</v>
      </c>
      <c r="H146" s="93" t="s">
        <v>40</v>
      </c>
      <c r="I146" s="21">
        <v>10081.6</v>
      </c>
      <c r="J146" s="59" t="s">
        <v>157</v>
      </c>
      <c r="K146" s="21">
        <f>I146/20*2.9</f>
        <v>1461.832</v>
      </c>
      <c r="L146" s="21" t="s">
        <v>17</v>
      </c>
      <c r="M146" s="5" t="s">
        <v>564</v>
      </c>
      <c r="N146" s="5" t="s">
        <v>469</v>
      </c>
      <c r="O146" s="28"/>
      <c r="P146" s="28"/>
      <c r="Q146" s="28"/>
    </row>
    <row r="147" spans="1:14" s="28" customFormat="1" ht="382.5">
      <c r="A147" s="50" t="s">
        <v>735</v>
      </c>
      <c r="B147" s="51" t="s">
        <v>154</v>
      </c>
      <c r="C147" s="5" t="s">
        <v>155</v>
      </c>
      <c r="D147" s="5" t="s">
        <v>732</v>
      </c>
      <c r="E147" s="1" t="s">
        <v>18</v>
      </c>
      <c r="F147" s="93" t="s">
        <v>245</v>
      </c>
      <c r="G147" s="93" t="s">
        <v>734</v>
      </c>
      <c r="H147" s="93" t="s">
        <v>40</v>
      </c>
      <c r="I147" s="21">
        <v>39419.7</v>
      </c>
      <c r="J147" s="59" t="s">
        <v>157</v>
      </c>
      <c r="K147" s="21">
        <f aca="true" t="shared" si="0" ref="K147:K152">I147/2/40*2.9</f>
        <v>1428.964125</v>
      </c>
      <c r="L147" s="21" t="s">
        <v>17</v>
      </c>
      <c r="M147" s="5" t="s">
        <v>564</v>
      </c>
      <c r="N147" s="5" t="s">
        <v>469</v>
      </c>
    </row>
    <row r="148" spans="1:14" s="28" customFormat="1" ht="382.5">
      <c r="A148" s="50" t="s">
        <v>736</v>
      </c>
      <c r="B148" s="51" t="s">
        <v>154</v>
      </c>
      <c r="C148" s="5" t="s">
        <v>155</v>
      </c>
      <c r="D148" s="5" t="s">
        <v>732</v>
      </c>
      <c r="E148" s="1" t="s">
        <v>586</v>
      </c>
      <c r="F148" s="93" t="s">
        <v>737</v>
      </c>
      <c r="G148" s="93" t="s">
        <v>734</v>
      </c>
      <c r="H148" s="93" t="s">
        <v>40</v>
      </c>
      <c r="I148" s="21">
        <v>39419.7</v>
      </c>
      <c r="J148" s="59" t="s">
        <v>157</v>
      </c>
      <c r="K148" s="21">
        <f t="shared" si="0"/>
        <v>1428.964125</v>
      </c>
      <c r="L148" s="21" t="s">
        <v>17</v>
      </c>
      <c r="M148" s="5" t="s">
        <v>564</v>
      </c>
      <c r="N148" s="5" t="s">
        <v>469</v>
      </c>
    </row>
    <row r="149" spans="1:14" s="28" customFormat="1" ht="382.5">
      <c r="A149" s="88" t="s">
        <v>738</v>
      </c>
      <c r="B149" s="89" t="s">
        <v>154</v>
      </c>
      <c r="C149" s="89" t="s">
        <v>155</v>
      </c>
      <c r="D149" s="5" t="s">
        <v>739</v>
      </c>
      <c r="E149" s="1" t="s">
        <v>18</v>
      </c>
      <c r="F149" s="1" t="s">
        <v>740</v>
      </c>
      <c r="G149" s="1" t="s">
        <v>741</v>
      </c>
      <c r="H149" s="1" t="s">
        <v>19</v>
      </c>
      <c r="I149" s="21">
        <v>39419.7</v>
      </c>
      <c r="J149" s="59" t="s">
        <v>157</v>
      </c>
      <c r="K149" s="21">
        <f t="shared" si="0"/>
        <v>1428.964125</v>
      </c>
      <c r="L149" s="59" t="s">
        <v>17</v>
      </c>
      <c r="M149" s="5" t="s">
        <v>564</v>
      </c>
      <c r="N149" s="5" t="s">
        <v>469</v>
      </c>
    </row>
    <row r="150" spans="1:14" s="28" customFormat="1" ht="382.5">
      <c r="A150" s="88" t="s">
        <v>742</v>
      </c>
      <c r="B150" s="89" t="s">
        <v>154</v>
      </c>
      <c r="C150" s="89" t="s">
        <v>155</v>
      </c>
      <c r="D150" s="5" t="s">
        <v>739</v>
      </c>
      <c r="E150" s="1" t="s">
        <v>586</v>
      </c>
      <c r="F150" s="1" t="s">
        <v>743</v>
      </c>
      <c r="G150" s="1" t="s">
        <v>741</v>
      </c>
      <c r="H150" s="1" t="s">
        <v>19</v>
      </c>
      <c r="I150" s="21">
        <v>39419.7</v>
      </c>
      <c r="J150" s="59" t="s">
        <v>157</v>
      </c>
      <c r="K150" s="21">
        <f t="shared" si="0"/>
        <v>1428.964125</v>
      </c>
      <c r="L150" s="59" t="s">
        <v>17</v>
      </c>
      <c r="M150" s="5" t="s">
        <v>564</v>
      </c>
      <c r="N150" s="5" t="s">
        <v>469</v>
      </c>
    </row>
    <row r="151" spans="1:14" s="28" customFormat="1" ht="382.5">
      <c r="A151" s="88" t="s">
        <v>744</v>
      </c>
      <c r="B151" s="89" t="s">
        <v>154</v>
      </c>
      <c r="C151" s="5" t="s">
        <v>155</v>
      </c>
      <c r="D151" s="5" t="s">
        <v>745</v>
      </c>
      <c r="E151" s="94" t="s">
        <v>586</v>
      </c>
      <c r="F151" s="1" t="s">
        <v>746</v>
      </c>
      <c r="G151" s="1" t="s">
        <v>190</v>
      </c>
      <c r="H151" s="1" t="s">
        <v>19</v>
      </c>
      <c r="I151" s="21">
        <v>39419.7</v>
      </c>
      <c r="J151" s="53" t="s">
        <v>157</v>
      </c>
      <c r="K151" s="21">
        <f t="shared" si="0"/>
        <v>1428.964125</v>
      </c>
      <c r="L151" s="100" t="s">
        <v>17</v>
      </c>
      <c r="M151" s="5" t="s">
        <v>564</v>
      </c>
      <c r="N151" s="5" t="s">
        <v>469</v>
      </c>
    </row>
    <row r="152" spans="1:14" s="28" customFormat="1" ht="382.5">
      <c r="A152" s="88" t="s">
        <v>747</v>
      </c>
      <c r="B152" s="89" t="s">
        <v>154</v>
      </c>
      <c r="C152" s="5" t="s">
        <v>155</v>
      </c>
      <c r="D152" s="5" t="s">
        <v>745</v>
      </c>
      <c r="E152" s="94" t="s">
        <v>18</v>
      </c>
      <c r="F152" s="1" t="s">
        <v>245</v>
      </c>
      <c r="G152" s="1" t="s">
        <v>190</v>
      </c>
      <c r="H152" s="1" t="s">
        <v>19</v>
      </c>
      <c r="I152" s="21">
        <v>39419.7</v>
      </c>
      <c r="J152" s="2" t="s">
        <v>157</v>
      </c>
      <c r="K152" s="21">
        <f t="shared" si="0"/>
        <v>1428.964125</v>
      </c>
      <c r="L152" s="100" t="s">
        <v>17</v>
      </c>
      <c r="M152" s="5" t="s">
        <v>564</v>
      </c>
      <c r="N152" s="5" t="s">
        <v>469</v>
      </c>
    </row>
    <row r="153" spans="1:14" ht="303.75">
      <c r="A153" s="4" t="s">
        <v>237</v>
      </c>
      <c r="B153" s="5" t="s">
        <v>158</v>
      </c>
      <c r="C153" s="5" t="s">
        <v>159</v>
      </c>
      <c r="D153" s="5" t="s">
        <v>160</v>
      </c>
      <c r="E153" s="1" t="s">
        <v>18</v>
      </c>
      <c r="F153" s="1" t="s">
        <v>853</v>
      </c>
      <c r="G153" s="1" t="s">
        <v>152</v>
      </c>
      <c r="H153" s="1" t="s">
        <v>40</v>
      </c>
      <c r="I153" s="95">
        <v>79309.7</v>
      </c>
      <c r="J153" s="96" t="s">
        <v>161</v>
      </c>
      <c r="K153" s="95">
        <f>I153/1/50*1.66</f>
        <v>2633.08204</v>
      </c>
      <c r="L153" s="38" t="s">
        <v>17</v>
      </c>
      <c r="M153" s="97" t="s">
        <v>748</v>
      </c>
      <c r="N153" s="5" t="s">
        <v>460</v>
      </c>
    </row>
    <row r="154" spans="1:14" ht="45">
      <c r="A154" s="50" t="s">
        <v>374</v>
      </c>
      <c r="B154" s="51" t="s">
        <v>158</v>
      </c>
      <c r="C154" s="56" t="s">
        <v>159</v>
      </c>
      <c r="D154" s="56" t="s">
        <v>160</v>
      </c>
      <c r="E154" s="1" t="s">
        <v>18</v>
      </c>
      <c r="F154" s="1" t="s">
        <v>383</v>
      </c>
      <c r="G154" s="1" t="s">
        <v>375</v>
      </c>
      <c r="H154" s="59" t="s">
        <v>40</v>
      </c>
      <c r="I154" s="21">
        <v>128267.5</v>
      </c>
      <c r="J154" s="59" t="s">
        <v>161</v>
      </c>
      <c r="K154" s="21">
        <f>I154/1/100*1.66</f>
        <v>2129.2405</v>
      </c>
      <c r="L154" s="38" t="s">
        <v>17</v>
      </c>
      <c r="M154" s="5" t="s">
        <v>488</v>
      </c>
      <c r="N154" s="5" t="s">
        <v>460</v>
      </c>
    </row>
    <row r="155" spans="1:14" ht="180">
      <c r="A155" s="4" t="s">
        <v>527</v>
      </c>
      <c r="B155" s="5" t="s">
        <v>528</v>
      </c>
      <c r="C155" s="5" t="s">
        <v>529</v>
      </c>
      <c r="D155" s="5" t="s">
        <v>530</v>
      </c>
      <c r="E155" s="1" t="s">
        <v>18</v>
      </c>
      <c r="F155" s="1" t="s">
        <v>531</v>
      </c>
      <c r="G155" s="1" t="s">
        <v>532</v>
      </c>
      <c r="H155" s="1" t="s">
        <v>533</v>
      </c>
      <c r="I155" s="21">
        <v>237822.2</v>
      </c>
      <c r="J155" s="2" t="s">
        <v>534</v>
      </c>
      <c r="K155" s="2">
        <f>+(I155/1)/45*0.54</f>
        <v>2853.8664000000003</v>
      </c>
      <c r="L155" s="1" t="s">
        <v>17</v>
      </c>
      <c r="M155" s="5" t="s">
        <v>567</v>
      </c>
      <c r="N155" s="5" t="s">
        <v>460</v>
      </c>
    </row>
    <row r="156" spans="1:14" ht="180">
      <c r="A156" s="4" t="s">
        <v>535</v>
      </c>
      <c r="B156" s="5" t="s">
        <v>528</v>
      </c>
      <c r="C156" s="5" t="s">
        <v>529</v>
      </c>
      <c r="D156" s="5" t="s">
        <v>530</v>
      </c>
      <c r="E156" s="1" t="s">
        <v>18</v>
      </c>
      <c r="F156" s="1" t="s">
        <v>536</v>
      </c>
      <c r="G156" s="1" t="s">
        <v>532</v>
      </c>
      <c r="H156" s="1" t="s">
        <v>533</v>
      </c>
      <c r="I156" s="21">
        <v>237822.2</v>
      </c>
      <c r="J156" s="2" t="s">
        <v>534</v>
      </c>
      <c r="K156" s="2">
        <f>+(I156/1)/90*0.54</f>
        <v>1426.9332000000002</v>
      </c>
      <c r="L156" s="1" t="s">
        <v>17</v>
      </c>
      <c r="M156" s="5" t="s">
        <v>567</v>
      </c>
      <c r="N156" s="5" t="s">
        <v>460</v>
      </c>
    </row>
    <row r="157" spans="1:14" ht="168.75">
      <c r="A157" s="4" t="s">
        <v>238</v>
      </c>
      <c r="B157" s="5" t="s">
        <v>162</v>
      </c>
      <c r="C157" s="5" t="s">
        <v>163</v>
      </c>
      <c r="D157" s="5" t="s">
        <v>164</v>
      </c>
      <c r="E157" s="1" t="s">
        <v>67</v>
      </c>
      <c r="F157" s="1" t="s">
        <v>165</v>
      </c>
      <c r="G157" s="1" t="s">
        <v>166</v>
      </c>
      <c r="H157" s="1" t="s">
        <v>24</v>
      </c>
      <c r="I157" s="21">
        <v>12577.8</v>
      </c>
      <c r="J157" s="2" t="s">
        <v>280</v>
      </c>
      <c r="K157" s="2">
        <f>I157/1/80*20</f>
        <v>3144.45</v>
      </c>
      <c r="L157" s="38" t="s">
        <v>17</v>
      </c>
      <c r="M157" s="5" t="s">
        <v>470</v>
      </c>
      <c r="N157" s="5" t="s">
        <v>471</v>
      </c>
    </row>
    <row r="158" spans="1:14" ht="168.75">
      <c r="A158" s="4" t="s">
        <v>239</v>
      </c>
      <c r="B158" s="5" t="s">
        <v>162</v>
      </c>
      <c r="C158" s="5" t="s">
        <v>163</v>
      </c>
      <c r="D158" s="5" t="s">
        <v>164</v>
      </c>
      <c r="E158" s="1" t="s">
        <v>67</v>
      </c>
      <c r="F158" s="1" t="s">
        <v>167</v>
      </c>
      <c r="G158" s="1" t="s">
        <v>166</v>
      </c>
      <c r="H158" s="1" t="s">
        <v>24</v>
      </c>
      <c r="I158" s="21">
        <v>31355.9</v>
      </c>
      <c r="J158" s="2" t="s">
        <v>280</v>
      </c>
      <c r="K158" s="2">
        <f>I158/1/200*20</f>
        <v>3135.59</v>
      </c>
      <c r="L158" s="38" t="s">
        <v>17</v>
      </c>
      <c r="M158" s="5" t="s">
        <v>470</v>
      </c>
      <c r="N158" s="5" t="s">
        <v>471</v>
      </c>
    </row>
    <row r="159" spans="1:14" ht="168.75">
      <c r="A159" s="4" t="s">
        <v>240</v>
      </c>
      <c r="B159" s="5" t="s">
        <v>162</v>
      </c>
      <c r="C159" s="5" t="s">
        <v>163</v>
      </c>
      <c r="D159" s="5" t="s">
        <v>164</v>
      </c>
      <c r="E159" s="1" t="s">
        <v>67</v>
      </c>
      <c r="F159" s="1" t="s">
        <v>168</v>
      </c>
      <c r="G159" s="1" t="s">
        <v>166</v>
      </c>
      <c r="H159" s="1" t="s">
        <v>24</v>
      </c>
      <c r="I159" s="21">
        <v>62651.7</v>
      </c>
      <c r="J159" s="2" t="s">
        <v>280</v>
      </c>
      <c r="K159" s="2">
        <f>I159/1/400*20</f>
        <v>3132.5849999999996</v>
      </c>
      <c r="L159" s="38" t="s">
        <v>17</v>
      </c>
      <c r="M159" s="5" t="s">
        <v>470</v>
      </c>
      <c r="N159" s="5" t="s">
        <v>471</v>
      </c>
    </row>
    <row r="160" spans="1:14" ht="135">
      <c r="A160" s="5" t="s">
        <v>376</v>
      </c>
      <c r="B160" s="5" t="s">
        <v>162</v>
      </c>
      <c r="C160" s="5" t="s">
        <v>163</v>
      </c>
      <c r="D160" s="5" t="s">
        <v>164</v>
      </c>
      <c r="E160" s="1" t="s">
        <v>18</v>
      </c>
      <c r="F160" s="1" t="s">
        <v>377</v>
      </c>
      <c r="G160" s="1" t="s">
        <v>50</v>
      </c>
      <c r="H160" s="1" t="s">
        <v>15</v>
      </c>
      <c r="I160" s="95">
        <v>87688.7</v>
      </c>
      <c r="J160" s="96" t="s">
        <v>280</v>
      </c>
      <c r="K160" s="95">
        <f>I160/4/162*20</f>
        <v>2706.441358024691</v>
      </c>
      <c r="L160" s="40" t="s">
        <v>17</v>
      </c>
      <c r="M160" s="97" t="s">
        <v>749</v>
      </c>
      <c r="N160" s="55" t="s">
        <v>461</v>
      </c>
    </row>
    <row r="161" spans="1:14" ht="247.5">
      <c r="A161" s="5" t="s">
        <v>522</v>
      </c>
      <c r="B161" s="5" t="s">
        <v>523</v>
      </c>
      <c r="C161" s="5" t="s">
        <v>524</v>
      </c>
      <c r="D161" s="5" t="s">
        <v>525</v>
      </c>
      <c r="E161" s="1" t="s">
        <v>18</v>
      </c>
      <c r="F161" s="1" t="s">
        <v>526</v>
      </c>
      <c r="G161" s="1" t="s">
        <v>106</v>
      </c>
      <c r="H161" s="1" t="s">
        <v>15</v>
      </c>
      <c r="I161" s="21">
        <v>101324.1</v>
      </c>
      <c r="J161" s="2" t="s">
        <v>513</v>
      </c>
      <c r="K161" s="2">
        <f>I161/2/150*10</f>
        <v>3377.4700000000003</v>
      </c>
      <c r="L161" s="40" t="s">
        <v>17</v>
      </c>
      <c r="M161" s="55" t="s">
        <v>568</v>
      </c>
      <c r="N161" s="55" t="s">
        <v>461</v>
      </c>
    </row>
    <row r="162" spans="1:14" ht="135">
      <c r="A162" s="5" t="s">
        <v>351</v>
      </c>
      <c r="B162" s="5" t="s">
        <v>352</v>
      </c>
      <c r="C162" s="5" t="s">
        <v>353</v>
      </c>
      <c r="D162" s="5" t="s">
        <v>356</v>
      </c>
      <c r="E162" s="1" t="s">
        <v>55</v>
      </c>
      <c r="F162" s="1" t="s">
        <v>354</v>
      </c>
      <c r="G162" s="1" t="s">
        <v>589</v>
      </c>
      <c r="H162" s="1" t="s">
        <v>561</v>
      </c>
      <c r="I162" s="21">
        <v>428044.2</v>
      </c>
      <c r="J162" s="2" t="s">
        <v>355</v>
      </c>
      <c r="K162" s="2">
        <f>I162/10/21*10</f>
        <v>20383.057142857142</v>
      </c>
      <c r="L162" s="40" t="s">
        <v>17</v>
      </c>
      <c r="M162" s="5" t="s">
        <v>472</v>
      </c>
      <c r="N162" s="101" t="s">
        <v>887</v>
      </c>
    </row>
    <row r="163" spans="1:14" ht="135">
      <c r="A163" s="5">
        <v>1014024</v>
      </c>
      <c r="B163" s="5" t="s">
        <v>352</v>
      </c>
      <c r="C163" s="5" t="s">
        <v>353</v>
      </c>
      <c r="D163" s="5" t="s">
        <v>356</v>
      </c>
      <c r="E163" s="1" t="s">
        <v>55</v>
      </c>
      <c r="F163" s="1" t="s">
        <v>544</v>
      </c>
      <c r="G163" s="1" t="s">
        <v>589</v>
      </c>
      <c r="H163" s="1" t="s">
        <v>561</v>
      </c>
      <c r="I163" s="21">
        <v>487683</v>
      </c>
      <c r="J163" s="2" t="s">
        <v>355</v>
      </c>
      <c r="K163" s="2">
        <f>I163/21/25*10</f>
        <v>9289.199999999999</v>
      </c>
      <c r="L163" s="40" t="s">
        <v>17</v>
      </c>
      <c r="M163" s="5" t="s">
        <v>472</v>
      </c>
      <c r="N163" s="101" t="s">
        <v>887</v>
      </c>
    </row>
    <row r="164" spans="1:14" ht="135">
      <c r="A164" s="66" t="s">
        <v>590</v>
      </c>
      <c r="B164" s="61" t="s">
        <v>352</v>
      </c>
      <c r="C164" s="61" t="s">
        <v>353</v>
      </c>
      <c r="D164" s="61" t="s">
        <v>762</v>
      </c>
      <c r="E164" s="67" t="s">
        <v>55</v>
      </c>
      <c r="F164" s="76" t="s">
        <v>591</v>
      </c>
      <c r="G164" s="67" t="s">
        <v>592</v>
      </c>
      <c r="H164" s="67" t="s">
        <v>593</v>
      </c>
      <c r="I164" s="21">
        <v>89342.7</v>
      </c>
      <c r="J164" s="53" t="s">
        <v>513</v>
      </c>
      <c r="K164" s="21">
        <f>I164/7/5*10</f>
        <v>25526.485714285714</v>
      </c>
      <c r="L164" s="70" t="s">
        <v>17</v>
      </c>
      <c r="M164" s="61" t="s">
        <v>900</v>
      </c>
      <c r="N164" s="101" t="s">
        <v>887</v>
      </c>
    </row>
    <row r="165" spans="1:14" ht="135">
      <c r="A165" s="66" t="s">
        <v>594</v>
      </c>
      <c r="B165" s="61" t="s">
        <v>352</v>
      </c>
      <c r="C165" s="61" t="s">
        <v>353</v>
      </c>
      <c r="D165" s="61" t="s">
        <v>762</v>
      </c>
      <c r="E165" s="67" t="s">
        <v>55</v>
      </c>
      <c r="F165" s="76" t="s">
        <v>354</v>
      </c>
      <c r="G165" s="67" t="s">
        <v>592</v>
      </c>
      <c r="H165" s="67" t="s">
        <v>593</v>
      </c>
      <c r="I165" s="21">
        <v>277299.2</v>
      </c>
      <c r="J165" s="53" t="s">
        <v>513</v>
      </c>
      <c r="K165" s="21">
        <f>I165/21/10*10</f>
        <v>13204.72380952381</v>
      </c>
      <c r="L165" s="70" t="s">
        <v>17</v>
      </c>
      <c r="M165" s="61" t="s">
        <v>900</v>
      </c>
      <c r="N165" s="101" t="s">
        <v>887</v>
      </c>
    </row>
    <row r="166" spans="1:14" ht="135">
      <c r="A166" s="66" t="s">
        <v>595</v>
      </c>
      <c r="B166" s="61" t="s">
        <v>352</v>
      </c>
      <c r="C166" s="61" t="s">
        <v>353</v>
      </c>
      <c r="D166" s="61" t="s">
        <v>762</v>
      </c>
      <c r="E166" s="67" t="s">
        <v>55</v>
      </c>
      <c r="F166" s="76" t="s">
        <v>596</v>
      </c>
      <c r="G166" s="67" t="s">
        <v>592</v>
      </c>
      <c r="H166" s="67" t="s">
        <v>593</v>
      </c>
      <c r="I166" s="21">
        <v>291882.4</v>
      </c>
      <c r="J166" s="53" t="s">
        <v>513</v>
      </c>
      <c r="K166" s="21">
        <f>I166/21/15*10</f>
        <v>9266.107936507939</v>
      </c>
      <c r="L166" s="70" t="s">
        <v>17</v>
      </c>
      <c r="M166" s="61" t="s">
        <v>900</v>
      </c>
      <c r="N166" s="101" t="s">
        <v>887</v>
      </c>
    </row>
    <row r="167" spans="1:14" ht="135">
      <c r="A167" s="66" t="s">
        <v>597</v>
      </c>
      <c r="B167" s="61" t="s">
        <v>352</v>
      </c>
      <c r="C167" s="61" t="s">
        <v>353</v>
      </c>
      <c r="D167" s="61" t="s">
        <v>762</v>
      </c>
      <c r="E167" s="67" t="s">
        <v>55</v>
      </c>
      <c r="F167" s="76" t="s">
        <v>544</v>
      </c>
      <c r="G167" s="67" t="s">
        <v>592</v>
      </c>
      <c r="H167" s="67" t="s">
        <v>593</v>
      </c>
      <c r="I167" s="21">
        <v>319712.6</v>
      </c>
      <c r="J167" s="53" t="s">
        <v>513</v>
      </c>
      <c r="K167" s="21">
        <f>I167/21/25*10</f>
        <v>6089.76380952381</v>
      </c>
      <c r="L167" s="70" t="s">
        <v>17</v>
      </c>
      <c r="M167" s="61" t="s">
        <v>900</v>
      </c>
      <c r="N167" s="101" t="s">
        <v>887</v>
      </c>
    </row>
    <row r="168" spans="1:14" s="28" customFormat="1" ht="135">
      <c r="A168" s="88" t="s">
        <v>750</v>
      </c>
      <c r="B168" s="89" t="s">
        <v>352</v>
      </c>
      <c r="C168" s="5" t="s">
        <v>353</v>
      </c>
      <c r="D168" s="91" t="s">
        <v>751</v>
      </c>
      <c r="E168" s="94" t="s">
        <v>55</v>
      </c>
      <c r="F168" s="1" t="s">
        <v>752</v>
      </c>
      <c r="G168" s="1" t="s">
        <v>753</v>
      </c>
      <c r="H168" s="1" t="s">
        <v>754</v>
      </c>
      <c r="I168" s="53">
        <v>268028.1</v>
      </c>
      <c r="J168" s="53" t="s">
        <v>513</v>
      </c>
      <c r="K168" s="21">
        <f>I168/21/5*10</f>
        <v>25526.485714285707</v>
      </c>
      <c r="L168" s="59" t="s">
        <v>17</v>
      </c>
      <c r="M168" s="5" t="s">
        <v>755</v>
      </c>
      <c r="N168" s="101" t="s">
        <v>887</v>
      </c>
    </row>
    <row r="169" spans="1:14" s="28" customFormat="1" ht="135">
      <c r="A169" s="88" t="s">
        <v>756</v>
      </c>
      <c r="B169" s="89" t="s">
        <v>352</v>
      </c>
      <c r="C169" s="5" t="s">
        <v>353</v>
      </c>
      <c r="D169" s="91" t="s">
        <v>751</v>
      </c>
      <c r="E169" s="94" t="s">
        <v>55</v>
      </c>
      <c r="F169" s="1" t="s">
        <v>354</v>
      </c>
      <c r="G169" s="1" t="s">
        <v>753</v>
      </c>
      <c r="H169" s="1" t="s">
        <v>754</v>
      </c>
      <c r="I169" s="53">
        <v>277299.2</v>
      </c>
      <c r="J169" s="53" t="s">
        <v>513</v>
      </c>
      <c r="K169" s="21">
        <f>I169/21/10*10</f>
        <v>13204.72380952381</v>
      </c>
      <c r="L169" s="59" t="s">
        <v>17</v>
      </c>
      <c r="M169" s="5" t="s">
        <v>755</v>
      </c>
      <c r="N169" s="101" t="s">
        <v>887</v>
      </c>
    </row>
    <row r="170" spans="1:14" s="28" customFormat="1" ht="135">
      <c r="A170" s="88" t="s">
        <v>757</v>
      </c>
      <c r="B170" s="89" t="s">
        <v>352</v>
      </c>
      <c r="C170" s="5" t="s">
        <v>353</v>
      </c>
      <c r="D170" s="91" t="s">
        <v>751</v>
      </c>
      <c r="E170" s="94" t="s">
        <v>55</v>
      </c>
      <c r="F170" s="1" t="s">
        <v>596</v>
      </c>
      <c r="G170" s="1" t="s">
        <v>753</v>
      </c>
      <c r="H170" s="1" t="s">
        <v>754</v>
      </c>
      <c r="I170" s="53">
        <v>291882.4</v>
      </c>
      <c r="J170" s="53" t="s">
        <v>513</v>
      </c>
      <c r="K170" s="21">
        <f>I170/21/15*10</f>
        <v>9266.107936507939</v>
      </c>
      <c r="L170" s="59" t="s">
        <v>17</v>
      </c>
      <c r="M170" s="5" t="s">
        <v>755</v>
      </c>
      <c r="N170" s="101" t="s">
        <v>887</v>
      </c>
    </row>
    <row r="171" spans="1:14" s="28" customFormat="1" ht="135">
      <c r="A171" s="88" t="s">
        <v>758</v>
      </c>
      <c r="B171" s="89" t="s">
        <v>352</v>
      </c>
      <c r="C171" s="5" t="s">
        <v>353</v>
      </c>
      <c r="D171" s="91" t="s">
        <v>751</v>
      </c>
      <c r="E171" s="94" t="s">
        <v>55</v>
      </c>
      <c r="F171" s="1" t="s">
        <v>544</v>
      </c>
      <c r="G171" s="1" t="s">
        <v>753</v>
      </c>
      <c r="H171" s="1" t="s">
        <v>754</v>
      </c>
      <c r="I171" s="53">
        <v>319712.6</v>
      </c>
      <c r="J171" s="53" t="s">
        <v>513</v>
      </c>
      <c r="K171" s="21">
        <f>I171/21/25*10</f>
        <v>6089.76380952381</v>
      </c>
      <c r="L171" s="59" t="s">
        <v>17</v>
      </c>
      <c r="M171" s="5" t="s">
        <v>755</v>
      </c>
      <c r="N171" s="101" t="s">
        <v>887</v>
      </c>
    </row>
    <row r="172" spans="1:14" ht="45">
      <c r="A172" s="4" t="s">
        <v>241</v>
      </c>
      <c r="B172" s="5" t="s">
        <v>169</v>
      </c>
      <c r="C172" s="4" t="s">
        <v>170</v>
      </c>
      <c r="D172" s="5" t="s">
        <v>171</v>
      </c>
      <c r="E172" s="1" t="s">
        <v>67</v>
      </c>
      <c r="F172" s="1" t="s">
        <v>395</v>
      </c>
      <c r="G172" s="1" t="s">
        <v>172</v>
      </c>
      <c r="H172" s="1" t="s">
        <v>15</v>
      </c>
      <c r="I172" s="21">
        <v>5209.9</v>
      </c>
      <c r="J172" s="2" t="s">
        <v>173</v>
      </c>
      <c r="K172" s="2">
        <f>I172/1/4*4</f>
        <v>5209.9</v>
      </c>
      <c r="L172" s="38" t="s">
        <v>17</v>
      </c>
      <c r="M172" s="32" t="s">
        <v>474</v>
      </c>
      <c r="N172" s="5" t="s">
        <v>473</v>
      </c>
    </row>
    <row r="173" spans="1:14" ht="45">
      <c r="A173" s="4" t="s">
        <v>242</v>
      </c>
      <c r="B173" s="5" t="s">
        <v>169</v>
      </c>
      <c r="C173" s="5" t="s">
        <v>170</v>
      </c>
      <c r="D173" s="5" t="s">
        <v>174</v>
      </c>
      <c r="E173" s="1" t="s">
        <v>67</v>
      </c>
      <c r="F173" s="1" t="s">
        <v>175</v>
      </c>
      <c r="G173" s="1" t="s">
        <v>42</v>
      </c>
      <c r="H173" s="1" t="s">
        <v>29</v>
      </c>
      <c r="I173" s="21">
        <v>5209.9</v>
      </c>
      <c r="J173" s="2" t="s">
        <v>173</v>
      </c>
      <c r="K173" s="2">
        <f>I173/4*4</f>
        <v>5209.9</v>
      </c>
      <c r="L173" s="38" t="s">
        <v>17</v>
      </c>
      <c r="M173" s="32" t="s">
        <v>474</v>
      </c>
      <c r="N173" s="5" t="s">
        <v>473</v>
      </c>
    </row>
    <row r="174" spans="1:14" s="41" customFormat="1" ht="45">
      <c r="A174" s="17" t="s">
        <v>243</v>
      </c>
      <c r="B174" s="17" t="s">
        <v>169</v>
      </c>
      <c r="C174" s="17" t="s">
        <v>170</v>
      </c>
      <c r="D174" s="17" t="s">
        <v>192</v>
      </c>
      <c r="E174" s="18" t="s">
        <v>67</v>
      </c>
      <c r="F174" s="18" t="s">
        <v>193</v>
      </c>
      <c r="G174" s="18" t="s">
        <v>194</v>
      </c>
      <c r="H174" s="18" t="s">
        <v>54</v>
      </c>
      <c r="I174" s="21">
        <v>5209.9</v>
      </c>
      <c r="J174" s="19" t="s">
        <v>191</v>
      </c>
      <c r="K174" s="20">
        <f>I174/4*4</f>
        <v>5209.9</v>
      </c>
      <c r="L174" s="38" t="s">
        <v>17</v>
      </c>
      <c r="M174" s="34" t="s">
        <v>474</v>
      </c>
      <c r="N174" s="5" t="s">
        <v>473</v>
      </c>
    </row>
    <row r="175" spans="1:14" s="41" customFormat="1" ht="56.25">
      <c r="A175" s="17" t="s">
        <v>256</v>
      </c>
      <c r="B175" s="17" t="s">
        <v>169</v>
      </c>
      <c r="C175" s="17" t="s">
        <v>170</v>
      </c>
      <c r="D175" s="17" t="s">
        <v>257</v>
      </c>
      <c r="E175" s="18" t="s">
        <v>67</v>
      </c>
      <c r="F175" s="18" t="s">
        <v>258</v>
      </c>
      <c r="G175" s="18" t="s">
        <v>259</v>
      </c>
      <c r="H175" s="18" t="s">
        <v>260</v>
      </c>
      <c r="I175" s="21">
        <v>5209.9</v>
      </c>
      <c r="J175" s="19" t="s">
        <v>173</v>
      </c>
      <c r="K175" s="20">
        <f>I175/1/4*4</f>
        <v>5209.9</v>
      </c>
      <c r="L175" s="38" t="s">
        <v>17</v>
      </c>
      <c r="M175" s="34" t="s">
        <v>474</v>
      </c>
      <c r="N175" s="5" t="s">
        <v>473</v>
      </c>
    </row>
    <row r="176" spans="1:14" ht="33.75">
      <c r="A176" s="4" t="s">
        <v>244</v>
      </c>
      <c r="B176" s="5" t="s">
        <v>176</v>
      </c>
      <c r="C176" s="5" t="s">
        <v>177</v>
      </c>
      <c r="D176" s="5" t="s">
        <v>178</v>
      </c>
      <c r="E176" s="1" t="s">
        <v>53</v>
      </c>
      <c r="F176" s="1" t="s">
        <v>179</v>
      </c>
      <c r="G176" s="1" t="s">
        <v>180</v>
      </c>
      <c r="H176" s="1" t="s">
        <v>60</v>
      </c>
      <c r="I176" s="21">
        <v>12329.8</v>
      </c>
      <c r="J176" s="1" t="s">
        <v>181</v>
      </c>
      <c r="K176" s="2">
        <f>I176/56/50*100</f>
        <v>440.3499999999999</v>
      </c>
      <c r="L176" s="38" t="s">
        <v>17</v>
      </c>
      <c r="M176" s="35" t="s">
        <v>475</v>
      </c>
      <c r="N176" s="5" t="s">
        <v>863</v>
      </c>
    </row>
    <row r="177" spans="1:14" ht="45">
      <c r="A177" s="66">
        <v>1079020</v>
      </c>
      <c r="B177" s="61" t="s">
        <v>684</v>
      </c>
      <c r="C177" s="61" t="s">
        <v>685</v>
      </c>
      <c r="D177" s="61" t="s">
        <v>686</v>
      </c>
      <c r="E177" s="67" t="s">
        <v>687</v>
      </c>
      <c r="F177" s="67" t="s">
        <v>688</v>
      </c>
      <c r="G177" s="67" t="s">
        <v>648</v>
      </c>
      <c r="H177" s="67" t="s">
        <v>122</v>
      </c>
      <c r="I177" s="71">
        <v>10934</v>
      </c>
      <c r="J177" s="70" t="s">
        <v>689</v>
      </c>
      <c r="K177" s="71">
        <f>I177/14/120*480</f>
        <v>3124</v>
      </c>
      <c r="L177" s="70" t="s">
        <v>17</v>
      </c>
      <c r="M177" s="61" t="s">
        <v>463</v>
      </c>
      <c r="N177" s="61" t="s">
        <v>460</v>
      </c>
    </row>
    <row r="178" spans="1:14" ht="45">
      <c r="A178" s="66">
        <v>1079021</v>
      </c>
      <c r="B178" s="61" t="s">
        <v>684</v>
      </c>
      <c r="C178" s="61" t="s">
        <v>685</v>
      </c>
      <c r="D178" s="61" t="s">
        <v>686</v>
      </c>
      <c r="E178" s="67" t="s">
        <v>687</v>
      </c>
      <c r="F178" s="67" t="s">
        <v>381</v>
      </c>
      <c r="G178" s="67" t="s">
        <v>648</v>
      </c>
      <c r="H178" s="67" t="s">
        <v>122</v>
      </c>
      <c r="I178" s="71">
        <v>87053.8</v>
      </c>
      <c r="J178" s="70" t="s">
        <v>689</v>
      </c>
      <c r="K178" s="71">
        <f>I178/56/240*480</f>
        <v>3109.0642857142857</v>
      </c>
      <c r="L178" s="70" t="s">
        <v>17</v>
      </c>
      <c r="M178" s="61" t="s">
        <v>463</v>
      </c>
      <c r="N178" s="61" t="s">
        <v>460</v>
      </c>
    </row>
    <row r="179" spans="1:14" ht="90">
      <c r="A179" s="4" t="s">
        <v>553</v>
      </c>
      <c r="B179" s="5" t="s">
        <v>554</v>
      </c>
      <c r="C179" s="5" t="s">
        <v>555</v>
      </c>
      <c r="D179" s="5" t="s">
        <v>565</v>
      </c>
      <c r="E179" s="1" t="s">
        <v>27</v>
      </c>
      <c r="F179" s="1" t="s">
        <v>556</v>
      </c>
      <c r="G179" s="1" t="s">
        <v>557</v>
      </c>
      <c r="H179" s="1" t="s">
        <v>558</v>
      </c>
      <c r="I179" s="2">
        <v>67224.9</v>
      </c>
      <c r="J179" s="1" t="s">
        <v>17</v>
      </c>
      <c r="K179" s="2" t="s">
        <v>17</v>
      </c>
      <c r="L179" s="38" t="s">
        <v>17</v>
      </c>
      <c r="M179" s="35" t="s">
        <v>559</v>
      </c>
      <c r="N179" s="5" t="s">
        <v>560</v>
      </c>
    </row>
  </sheetData>
  <sheetProtection/>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1" r:id="rId1"/>
  <headerFooter alignWithMargins="0">
    <oddHeader>&amp;L&amp;"Arial,Bold"Lista C.&amp;"Arial,Regular" Lekovi sa posebnim režimom izdavanja</oddHeader>
    <oddFooter xml:space="preserve">&amp;R&amp;11Strana &amp;P </oddFooter>
  </headerFooter>
  <rowBreaks count="1" manualBreakCount="1">
    <brk id="8" max="13" man="1"/>
  </rowBreaks>
  <ignoredErrors>
    <ignoredError sqref="K121 K6:K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2022-03-01T13:25:15Z</cp:lastPrinted>
  <dcterms:created xsi:type="dcterms:W3CDTF">2014-07-09T13:43:48Z</dcterms:created>
  <dcterms:modified xsi:type="dcterms:W3CDTF">2022-03-01T13:57:05Z</dcterms:modified>
  <cp:category/>
  <cp:version/>
  <cp:contentType/>
  <cp:contentStatus/>
</cp:coreProperties>
</file>