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'!$A$1:$N$131</definedName>
    <definedName name="_xlnm.Print_Titles" localSheetId="0">'Lista C '!$1:$1</definedName>
  </definedNames>
  <calcPr fullCalcOnLoad="1"/>
</workbook>
</file>

<file path=xl/sharedStrings.xml><?xml version="1.0" encoding="utf-8"?>
<sst xmlns="http://schemas.openxmlformats.org/spreadsheetml/2006/main" count="1605" uniqueCount="688">
  <si>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</si>
  <si>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</si>
  <si>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</si>
  <si>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</si>
  <si>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</si>
  <si>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</si>
  <si>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</si>
  <si>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</si>
  <si>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</si>
  <si>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</si>
  <si>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</si>
  <si>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</si>
  <si>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</si>
  <si>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</si>
  <si>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</si>
  <si>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</si>
  <si>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</si>
  <si>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</si>
  <si>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</si>
  <si>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</si>
  <si>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</si>
  <si>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</si>
  <si>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</si>
  <si>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</si>
  <si>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</si>
  <si>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</si>
  <si>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</si>
  <si>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</si>
  <si>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</si>
  <si>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</si>
  <si>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</si>
  <si>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</si>
  <si>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</si>
  <si>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</si>
  <si>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</si>
  <si>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</si>
  <si>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</si>
  <si>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</si>
  <si>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</si>
  <si>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</si>
  <si>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</si>
  <si>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</si>
  <si>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</si>
  <si>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</si>
  <si>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</si>
  <si>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</si>
  <si>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</si>
  <si>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</si>
  <si>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</si>
  <si>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</si>
  <si>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</si>
  <si>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</si>
  <si>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</si>
  <si>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</si>
  <si>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</si>
  <si>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</si>
  <si>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</si>
  <si>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</si>
  <si>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</si>
  <si>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</si>
  <si>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</si>
  <si>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</si>
  <si>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</si>
  <si>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</si>
  <si>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liofilizat za rastvor za injekciju</t>
  </si>
  <si>
    <t>1 po 10 mg</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</si>
  <si>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</si>
  <si>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</si>
  <si>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</si>
  <si>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</si>
  <si>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</si>
  <si>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</si>
  <si>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</si>
  <si>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</si>
  <si>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</si>
  <si>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</si>
  <si>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</si>
  <si>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</si>
  <si>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</si>
  <si>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</si>
  <si>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</si>
  <si>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</si>
  <si>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</si>
  <si>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</si>
  <si>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bočica, 1 po 4 ml (100 mg/4 ml)</t>
  </si>
  <si>
    <t>bočica, 1 po 16 ml (400 mg/16 ml)</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</si>
  <si>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</si>
  <si>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</si>
  <si>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</si>
  <si>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</si>
  <si>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</si>
  <si>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</si>
  <si>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</si>
  <si>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</si>
  <si>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</si>
  <si>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</si>
  <si>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</si>
  <si>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</si>
  <si>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</si>
  <si>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</si>
  <si>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</si>
  <si>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blister, 28 po 12,5 mg</t>
  </si>
  <si>
    <t>Pfizer Italia S.R.L.</t>
  </si>
  <si>
    <t>blister, 28 po 25 mg</t>
  </si>
  <si>
    <t>blister, 28 po 50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</si>
  <si>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</si>
  <si>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</si>
  <si>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</si>
  <si>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</si>
  <si>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</si>
  <si>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</si>
  <si>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</si>
  <si>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</si>
  <si>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</si>
  <si>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</si>
  <si>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</si>
  <si>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</si>
  <si>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</si>
  <si>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</si>
  <si>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</si>
  <si>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</si>
  <si>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</si>
  <si>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</si>
  <si>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</si>
  <si>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</si>
  <si>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</si>
  <si>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</si>
  <si>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</si>
  <si>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</si>
  <si>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</si>
  <si>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</si>
  <si>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</si>
  <si>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</si>
  <si>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</si>
  <si>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</si>
  <si>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</si>
  <si>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</si>
  <si>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</si>
  <si>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</si>
  <si>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</si>
  <si>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napunjen injekcioni špric sa iglom, 1 po 0,5 ml (135 mcg/0,5 ml)</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</si>
  <si>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</si>
  <si>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</si>
  <si>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</si>
  <si>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</si>
  <si>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</si>
  <si>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</si>
  <si>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</si>
  <si>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</si>
  <si>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</si>
  <si>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</si>
  <si>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</si>
  <si>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Wyeth Pharmaceuticals</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</si>
  <si>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</si>
  <si>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</si>
  <si>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</si>
  <si>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</si>
  <si>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</si>
  <si>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</si>
  <si>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</si>
  <si>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</si>
  <si>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</si>
  <si>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</si>
  <si>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</si>
  <si>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</si>
  <si>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</si>
  <si>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</si>
  <si>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</si>
  <si>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</si>
  <si>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napunjen injekcioni šprica, 1 po 0,5 ml (50 mg/0,5 ml)</t>
  </si>
  <si>
    <t>1,66 mg</t>
  </si>
  <si>
    <t>L04AC07</t>
  </si>
  <si>
    <t>tocilizumab</t>
  </si>
  <si>
    <t>ACTEMRA</t>
  </si>
  <si>
    <t>bočica staklena, 1 po 4 ml (80 mg/4 ml)</t>
  </si>
  <si>
    <t>Roche Pharma AG</t>
  </si>
  <si>
    <t>bočica staklena, 1 po 10 ml (200 mg/10 ml)</t>
  </si>
  <si>
    <t>bočica staklena, 1 po 20 ml (400 mg/20 ml)</t>
  </si>
  <si>
    <t>M05BA06</t>
  </si>
  <si>
    <t>ibandronat</t>
  </si>
  <si>
    <t>BONDRONAT</t>
  </si>
  <si>
    <t>6 mg</t>
  </si>
  <si>
    <t>bočica staklena, 1 po 6 mg/6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</si>
  <si>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</si>
  <si>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</si>
  <si>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</si>
  <si>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</si>
  <si>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</si>
  <si>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</si>
  <si>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</si>
  <si>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</si>
  <si>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</si>
  <si>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</si>
  <si>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</si>
  <si>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</si>
  <si>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</si>
  <si>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</si>
  <si>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</si>
  <si>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</si>
  <si>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</si>
  <si>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</si>
  <si>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</si>
  <si>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</si>
  <si>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</si>
  <si>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</si>
  <si>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</si>
  <si>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</si>
  <si>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</si>
  <si>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</si>
  <si>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</si>
  <si>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</si>
  <si>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</si>
  <si>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</si>
  <si>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</si>
  <si>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</si>
  <si>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</si>
  <si>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</si>
  <si>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</si>
  <si>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</si>
  <si>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</si>
  <si>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</si>
  <si>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</si>
  <si>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</si>
  <si>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</si>
  <si>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</si>
  <si>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</si>
  <si>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</si>
  <si>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</si>
  <si>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</si>
  <si>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</si>
  <si>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</si>
  <si>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</si>
  <si>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</si>
  <si>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</si>
  <si>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</si>
  <si>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</si>
  <si>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</si>
  <si>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</si>
  <si>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</si>
  <si>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</si>
  <si>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</si>
  <si>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</si>
  <si>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</si>
  <si>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</si>
  <si>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</si>
  <si>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0328607</t>
  </si>
  <si>
    <t>0328608</t>
  </si>
  <si>
    <t>0015120</t>
  </si>
  <si>
    <t>0014310</t>
  </si>
  <si>
    <t>0014312</t>
  </si>
  <si>
    <t>0014313</t>
  </si>
  <si>
    <t>0014220</t>
  </si>
  <si>
    <t>0014202</t>
  </si>
  <si>
    <t>0014205</t>
  </si>
  <si>
    <t>0014400</t>
  </si>
  <si>
    <t>0014401</t>
  </si>
  <si>
    <t>0014402</t>
  </si>
  <si>
    <t xml:space="preserve">0059086 </t>
  </si>
  <si>
    <t>0059211</t>
  </si>
  <si>
    <t>0059222</t>
  </si>
  <si>
    <t>0059010</t>
  </si>
  <si>
    <t>1079070</t>
  </si>
  <si>
    <t>napunjen injekcioni špric, 2 po 0,8 ml (40 mg/0,8 ml)</t>
  </si>
  <si>
    <t>Abbvie Biotechnology  GmbH</t>
  </si>
  <si>
    <t>MABTHERA</t>
  </si>
  <si>
    <t>boca, 70 po 250 mg</t>
  </si>
  <si>
    <t>tableta</t>
  </si>
  <si>
    <t>bočica staklena, 1 po 100 mg</t>
  </si>
  <si>
    <t>0034667</t>
  </si>
  <si>
    <t>MARTXEL ◊</t>
  </si>
  <si>
    <t>Eriochem S.A.</t>
  </si>
  <si>
    <t>Argentina</t>
  </si>
  <si>
    <t>0034666</t>
  </si>
  <si>
    <t>Rumunija</t>
  </si>
  <si>
    <t>0014204</t>
  </si>
  <si>
    <t>REMSIMA</t>
  </si>
  <si>
    <t>Biotec Services International Limited</t>
  </si>
  <si>
    <t>0014221</t>
  </si>
  <si>
    <t>INFLECTRA</t>
  </si>
  <si>
    <t>Hospira Enterprises B.V</t>
  </si>
  <si>
    <t>0059020</t>
  </si>
  <si>
    <t>ZOLEDRONIC ACID HOSPIRA</t>
  </si>
  <si>
    <t>1 po 5 ml (4mg/5ml)</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</si>
  <si>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</si>
  <si>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</si>
  <si>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</si>
  <si>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</si>
  <si>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</si>
  <si>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</si>
  <si>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</si>
  <si>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</si>
  <si>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</si>
  <si>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</si>
  <si>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</si>
  <si>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</si>
  <si>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</si>
  <si>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</si>
  <si>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VOTRIENT◊</t>
  </si>
  <si>
    <t>bočica, 30 po 200mg</t>
  </si>
  <si>
    <t xml:space="preserve">Glaxo Wellcome S.A.; Glaxo Wellcome Operations      </t>
  </si>
  <si>
    <t>Španija; Velika Britanija</t>
  </si>
  <si>
    <t>bočica, 60 po 400mg</t>
  </si>
  <si>
    <t>L01XE13</t>
  </si>
  <si>
    <t>afatinib</t>
  </si>
  <si>
    <t>GIOTRIF◊</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</si>
  <si>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</si>
  <si>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</si>
  <si>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</si>
  <si>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</si>
  <si>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</si>
  <si>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</si>
  <si>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</si>
  <si>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</si>
  <si>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</si>
  <si>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</si>
  <si>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</si>
  <si>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</si>
  <si>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</si>
  <si>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</si>
  <si>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</si>
  <si>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</si>
  <si>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</si>
  <si>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1069110</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</si>
  <si>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</si>
  <si>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</si>
  <si>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</si>
  <si>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</si>
  <si>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</si>
  <si>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</si>
  <si>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</si>
  <si>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</si>
  <si>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</si>
  <si>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</si>
  <si>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</si>
  <si>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</si>
  <si>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0039402</t>
  </si>
  <si>
    <t>L01XC18</t>
  </si>
  <si>
    <t>pembrolizumab</t>
  </si>
  <si>
    <t>KEYTRUDA ◊</t>
  </si>
  <si>
    <t>bočica staklena, 1 po 50 mg</t>
  </si>
  <si>
    <t>Schering Plough Labo N.V</t>
  </si>
  <si>
    <t>1039151</t>
  </si>
  <si>
    <t>L01XE05</t>
  </si>
  <si>
    <t>sorafenib</t>
  </si>
  <si>
    <t>NEXAVAR ◊</t>
  </si>
  <si>
    <t>1039152</t>
  </si>
  <si>
    <t>L01XE15</t>
  </si>
  <si>
    <t>vemurafenib</t>
  </si>
  <si>
    <t>ZELBORAF ◊</t>
  </si>
  <si>
    <t>Roche S.P.A.</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</si>
  <si>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</si>
  <si>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</si>
  <si>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</si>
  <si>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</si>
  <si>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</si>
  <si>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</si>
  <si>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</si>
  <si>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</si>
  <si>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</si>
  <si>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</si>
  <si>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</si>
  <si>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</si>
  <si>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</si>
  <si>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</si>
  <si>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</si>
  <si>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</si>
  <si>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</si>
  <si>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</si>
  <si>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</si>
  <si>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</si>
  <si>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</si>
  <si>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</si>
  <si>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</si>
  <si>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</si>
  <si>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</si>
  <si>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</si>
  <si>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</si>
  <si>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</si>
  <si>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</si>
  <si>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</si>
  <si>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</si>
  <si>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</si>
  <si>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</si>
  <si>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</si>
  <si>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</si>
  <si>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</si>
  <si>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</si>
  <si>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</si>
  <si>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</si>
  <si>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</si>
  <si>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</si>
  <si>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</si>
  <si>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</si>
  <si>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</si>
  <si>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</si>
  <si>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0034668</t>
  </si>
  <si>
    <t>PEMETREXED ALVOGEN ◊</t>
  </si>
  <si>
    <t xml:space="preserve">bočica staklena, 1 po 100 mg </t>
  </si>
  <si>
    <t>Synthon Hispania, S.L.; Synthon S.R.O</t>
  </si>
  <si>
    <t>Španija; Češka</t>
  </si>
  <si>
    <t>0034669</t>
  </si>
  <si>
    <t xml:space="preserve">bočica staklena, 1 po 500 mg </t>
  </si>
  <si>
    <t>0014142</t>
  </si>
  <si>
    <t>bočica staklena, 1 po 11.7mL (1400mg/11.7mL)</t>
  </si>
  <si>
    <t>F. Hoffmann-La Roche Ltd</t>
  </si>
  <si>
    <t>0015118</t>
  </si>
  <si>
    <t>glatiramer-acetat</t>
  </si>
  <si>
    <t>REMUREL</t>
  </si>
  <si>
    <t>napunjen injekcioni špric, 28 po 1 ml (20mg/mL)</t>
  </si>
  <si>
    <t>Synthon Hispania, S.L.; Synthon BV</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</si>
  <si>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</si>
  <si>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</si>
  <si>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</si>
  <si>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</si>
  <si>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</si>
  <si>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</si>
  <si>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</si>
  <si>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</si>
  <si>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</si>
  <si>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</si>
  <si>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</si>
  <si>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</si>
  <si>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</si>
  <si>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</si>
  <si>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</si>
  <si>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</si>
  <si>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</si>
  <si>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</si>
  <si>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</si>
  <si>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</si>
  <si>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</si>
  <si>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</si>
  <si>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</si>
  <si>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</si>
  <si>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</si>
  <si>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</si>
  <si>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</si>
  <si>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</si>
  <si>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</si>
  <si>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</si>
  <si>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</si>
  <si>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Hospira Enterprises B.V;
Hospira Zagreb d.o.o.</t>
  </si>
  <si>
    <t>Holandija;
Republika Hrvatska</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</si>
  <si>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</si>
  <si>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</si>
  <si>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</si>
  <si>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</si>
  <si>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</si>
  <si>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</si>
  <si>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</si>
  <si>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</si>
  <si>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</si>
  <si>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</si>
  <si>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</si>
  <si>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</si>
  <si>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</si>
  <si>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</si>
  <si>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</si>
  <si>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</si>
  <si>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</si>
  <si>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</si>
  <si>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</si>
  <si>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</si>
  <si>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</si>
  <si>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</si>
  <si>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</si>
  <si>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</si>
  <si>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</si>
  <si>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</si>
  <si>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</si>
  <si>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</si>
  <si>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</si>
  <si>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</si>
  <si>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</si>
  <si>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</si>
  <si>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</si>
  <si>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</si>
  <si>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</si>
  <si>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</si>
  <si>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</si>
  <si>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</si>
  <si>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J05AX68</t>
  </si>
  <si>
    <t>elbasvir, grazoprevir</t>
  </si>
  <si>
    <t>ZEPATIER</t>
  </si>
  <si>
    <t>blister, 28 po (50 mg+100mg)</t>
  </si>
  <si>
    <t>Schering-Plough Labo NV</t>
  </si>
  <si>
    <t>Indikacija</t>
  </si>
  <si>
    <t>Napomena</t>
  </si>
  <si>
    <t xml:space="preserve">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
</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</si>
  <si>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</si>
  <si>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</si>
  <si>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</si>
  <si>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</si>
  <si>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</si>
  <si>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</si>
  <si>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STAC; Lek se uvodi u terapiju na osnovu mišljenja tri lekara sledećih zdravstvenih ustanova:
  - Institut za onkologiju i radiologiju Srbije, 
  - Klinika za pulmologiju KC Srbije, 
  - KBC Bežanijska Kosa, 
  - Institut za plućne bolesti Vojvodine, 
  - Klinika za plućne bolesti „Knez selo“ KC Niš, 
  - KC Kragujevac, 
- Vojnomedicinska akademija.</t>
  </si>
  <si>
    <t>Kastraciono-rezistentni metastatski karcinom prostate, terapija posle progresije na hemioterapiju docetakselom, kod pacijenata sa PS 0-2 (C61).
Lek se primenjuje sa prednizonom ili prednizolonom.</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</si>
  <si>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</si>
  <si>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Svi oblici akutnih leukemija i limfoblastni limfom.</t>
  </si>
  <si>
    <t>STAC; Lek se uvodi u terapiju na osnovu mišljenja tri lekara sledećih zdravstvenih ustanova:
  - Institut za onkologiju i radiologiju Srbije, 
  - Klinika za hematologiju KC Srbije,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</si>
  <si>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</si>
  <si>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Za indikaciju pod tačkom 3. lek se uvodi u terapiju na osnovu mišljenja Komisije RFZO. </t>
  </si>
  <si>
    <t>◊ 1. Nehočkinski limfom, CD20 pozitivan, podtip: difuzni krupnoćelijski, novodijagnostikovani uz hemioterapiju (C83.3; C83.8)
 ◊ 2. Nehočkinski limfom, CD20 pozitivan, podtip: folikularni, novodijagnostikovani i u recidivu bolesti (C82).</t>
  </si>
  <si>
    <t>STAC;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Klinika za hematologiju KC Kragujevac,
-Vojnomedicinska akademija.</t>
  </si>
  <si>
    <t>STAC;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t>
  </si>
  <si>
    <t>Lek se uvodi u terapiju na osnovu mišljenja Komisije RFZO, a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</si>
  <si>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</si>
  <si>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Nesitnoćelijski karcinom pluća u stadijumu IIIb i IV u prvoj liniji lečenja kod pacijenata sa pozitivnim testom na mutaciju tirozin kinaze receptora za epidermalni faktor rasta (EGFR-TK), PS 0 ili 1.</t>
  </si>
  <si>
    <t>Lek se uvodi u terapiju na osnovu mišljenja Komisije RFZO, a na osnovu mišljenja tri lekara sledećih zdravstvenih ustanova:
  - Institut za onkologiju i radiologiju Srbije, 
  - Klinika za pulmologiju KC Srbije, 
  - Institut za plućne bolesti Vojvodine, 
  - Klinika za plućne bolesti „Knez selo” KC Niš, 
  - KBC Bežanijska Kosa,
- Vojnomedicinska akademija.</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</si>
  <si>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</si>
  <si>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</si>
  <si>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Lek se uvodi u terapiju na osnovu mišljenja Komisije RFZO, a na osnovu mišljenja tri lekara sledećih zdravstvenih ustanova:
  - Institut za onkologiju i radiologiju Srbije, 
  - Klinika za urologiju KCS, 
  - Institut za onkologiju Vojvodine, 
  - Klinika za onkologiju KC Niš,
- Vojnomedicinska akademija.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</si>
  <si>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</si>
  <si>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KC Srbije,
 - KBC Bežanijska Kosa, 
 - Institut za onkologiju Vojvodine, 
 - Klinika za onkologiju KC Niš,
 - KC Kragujevac,
- Vojnomedicinska akademija.</t>
  </si>
  <si>
    <t>Lek se uvodi u terapiju na osnovu mišljenja tri lekara sledećih zdravstvenih ustanova:
- Institut za onkologiju i radiologiju Srbije,
- KBC Bežanijska Kosa,
- Klinika za onkologiju KC Niš,
- Institut za onkologiju Vojvodine,
- KC Kragujevac,
- Vojnomedicinska akademija uz učešće stručnjaka iz oblasti karcinoma dojke sa Instituta za onkologiju i radiologiju Srbije ili KBC Bežanijska Kosa.</t>
  </si>
  <si>
    <t>Monoterapija u primarnom sistemskom lečenju pacijenata sa uznapredovalim i/ili metastatskim BRAF pozitivnim melanomom kože PS 0-1 (C43).</t>
  </si>
  <si>
    <t>Odobrava se primena dva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</si>
  <si>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</si>
  <si>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Akutna mijeolidna leukemija, podtip akutna promijelocitna leukemija.</t>
  </si>
  <si>
    <t xml:space="preserve"> Lek se uvodi u terapiju na osnovu mišljenja tri lekara sledećih zdravstvenih ustanova:
  - Klinika za hematologiju KC Srbije, 
  - Univerzitetska dečja klinika, 
  - Klinika za hematologiju KC Vojvodine, 
  - Klinika za hematologiju i kliničku imunologiju KC Niš, 
  - KC Kragujevac, 
  - Institut za zdravstvenu zaštitu majke i deteta Srbije „Dr Vukan Čupić”, 
  - Institut za decu i omladinu Vojvodine, 
  - Klinika za dečje interne bolesti KC Niš, 
  - KBC Bežanijska Kosa,
- Vojnomedicinska akademija.</t>
  </si>
  <si>
    <t>Kastraciono-rezistentni metastatski karcinom prostate, terapija posle progresije na hemioterapiju docetakselom, kod pacijenata sa PS 0-2 (C61).</t>
  </si>
  <si>
    <t xml:space="preserve"> Multipla skleroza</t>
  </si>
  <si>
    <t xml:space="preserve"> Lek se uvodi u terapiju na osnovu mišljenja Komisije RFZO.</t>
  </si>
  <si>
    <t>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</si>
  <si>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</si>
  <si>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</si>
  <si>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</si>
  <si>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</si>
  <si>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</si>
  <si>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</si>
  <si>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</si>
  <si>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</si>
  <si>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</si>
  <si>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</si>
  <si>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</si>
  <si>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</si>
  <si>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</si>
  <si>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t>
  </si>
  <si>
    <t xml:space="preserve">1. Humoralna hiperkalcemija u malignitetu ( HHM ) preko 3,0 mmol/l, primena i održavanje normokalcemije tokom narednih šest meseci;
  2. Hiperkalcemije preko 3.0 mmol/l;
  3. Hiperkalcemijska koma.                                                                                                                                                                                                                                                                                                                                                                                                        </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</si>
  <si>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</si>
  <si>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</si>
  <si>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</si>
  <si>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Lek se uvodi u terapiju  na osnovu mišljenja  tri lekara  neurologa ili neuropsihijatra Klinike za neurologiju KCS kod pacijenata koji nisu respiratorno ugroženi.</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</si>
  <si>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</si>
  <si>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</si>
  <si>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</si>
  <si>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</si>
  <si>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t>
  </si>
  <si>
    <t>Hronični hepatitis C za genotip 1 i 4(B18.2):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</si>
  <si>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</si>
  <si>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1. Karcinom kolorektuma: 
    a) metastatska bolest, posle hemioterapije na bazi oksaliplatine i irinotekana, isključivo za pacijente sa tumorima koji sadrže nemutirani K/Ras gen, PS 0 ili 1, kao monoterapija ili u kombinaciji sa irinotekanom;
    b) Terapija pacijenta sa RAS wild-type kolorektalnim karcinomom, koji eksprimiraju receptore za epidermalni faktor rasta (EGFR), potencijalno resektabilna metastatska bolest dominantno u jetri, klinički stadijum IVb, kao prva linija terapije u kombinaciji sa FOLFOX-om ili sa hemioterapijom na bazi irinotekana, do postizanja resektabilnosti metastaza i odgovarajuće operacija istih, do maksimalnih 16 nedeljnih ciklusa;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</si>
  <si>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</si>
  <si>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</si>
  <si>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</si>
  <si>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</si>
  <si>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</si>
  <si>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</si>
  <si>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</si>
  <si>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STAC; Za indikaciju pod tačkom 1.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Za  indikaciju pod tačkom 2. lek se uvodi u terapiju na osnovu mišljenja tri lekara sledećih zdravstvenih ustanova:
  - Institut za onkologiju i radiologiju Srbije, 
  - Institut za onkologiju Vojvodine, 
  - Klinika za onkologiju KC Niš, 
  - KC Kragujevac,
  - Vojnomedicinska akademija.</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</si>
  <si>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</si>
  <si>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</si>
  <si>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</si>
  <si>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</si>
  <si>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</si>
  <si>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</si>
  <si>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</si>
  <si>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</si>
  <si>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</si>
  <si>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</si>
  <si>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</si>
  <si>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</si>
  <si>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</si>
  <si>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</si>
  <si>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</si>
  <si>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Lek se uvodi u terapiju na osnovu mišljenja Komisije RFZO, a na osnovu mišljenja tri lekara sledećih zdravstvenih ustanova:
 -  Klinika za hematologiju KC Srbije,
 -  KBC Bežanijska Kosa,  
 -  Klinika za hematologiju KC Vojvodine, 
 -  KC Kragujevac, 
- Vojnomedicinska akademija,
-  Klinika za hematologiju i kliničku imunologiju KC Niš,
-  Univerzitetska dečja klinika,
-   Institut za zdravstvenu zaštitu majke i deteta Srbije „Dr Vukan Čupić”,
- Institut za zdravstvenu zaštitu dece i omladine Vojvodine,
 - Klinika za dečje interne bolesti KC Niš.</t>
  </si>
  <si>
    <t>rastvor za injekciju u  napunjenom injekcionom špricu</t>
  </si>
  <si>
    <t>Cilag AG; Janssen Biologics B.V.</t>
  </si>
  <si>
    <t>Švajcarska; Holandija</t>
  </si>
  <si>
    <t>Karcinom kolorektuma:
a) metastatska bolest, posle hemioterapije na bazi oksaliplatine i irinotekana, isključivo za pacijente sa tumorima koji sadrže nemutirani K/Ras gen, PS 0 ili 1, kao monoterapija.
b) Terapija pacijenta sa RAS wild-type kolorektalnim karcinomom, koji eksprimiraju receptore za epidermalni faktor rasta (EGFR), potencijalno resektabilna metastatska bolest dominantno u jetri, klinički stadijum IVb, kao prva linija terapije u kombinaciji sa FOLFOX-om ili sa FOLFIRI-jem, do postizanja resektabilnosti metastaza i odgovarajuće operacija istih, do maksimalnih 8 dvonedeljnih ciklusa.</t>
  </si>
  <si>
    <t>Lečenje uznapredovalog (neresektabilnog ili metastatskog)  melanoma kod odraslih, kao monoterapija PS 0-1 (C43)</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</si>
  <si>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</si>
  <si>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</si>
  <si>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</si>
  <si>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</si>
  <si>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</si>
  <si>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</si>
  <si>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</si>
  <si>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</si>
  <si>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</si>
  <si>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</si>
  <si>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</si>
  <si>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</si>
  <si>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</si>
  <si>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</si>
  <si>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</si>
  <si>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</si>
  <si>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</si>
  <si>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</si>
  <si>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</si>
  <si>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</si>
  <si>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</si>
  <si>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</si>
  <si>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</si>
  <si>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</si>
  <si>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</si>
  <si>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</si>
  <si>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</si>
  <si>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</si>
  <si>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</si>
  <si>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</si>
  <si>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</si>
  <si>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</si>
  <si>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</si>
  <si>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Terapija refrakterne hronične imunološke trombocitopenijske purpure kod pacijenata uzrasta od jedne godine i starijih (D69.3):
1. kod kojih je izvršena splenektomija i koji su rezistentni na primenu lekova prve i druge terapijske linije 
2. koji su rezistentni na primenu lekova prve i druge terapijske linije i kod kojih je splenektomija kontraindikovana.</t>
  </si>
  <si>
    <t>Terapija refrakterne hronične imunološke trombocitopenijske purpure kod pacijenata uzrasta od jedne godine i starijih  (D69.3):
1. kod kojih je izvršena splenektomija i koji su rezistentni na primenu lekova prve i druge terapijske linije 
2. koji su rezistentni na primenu lekova prve i druge terapijske linije i kod kojih je splenektomija kontraindikovana.</t>
  </si>
  <si>
    <t>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Univerzitetska dečja klinika,
 - Institut za zdravstvenu zaštitu majke i deteta Srbije „Dr Vukan Čupić”,
 - Institut za zdravstvenu zaštitu dece i omladine Vojvodine</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</si>
  <si>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</si>
  <si>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</si>
  <si>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</si>
  <si>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</si>
  <si>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</si>
  <si>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</si>
  <si>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</si>
  <si>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</si>
  <si>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</si>
  <si>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</si>
  <si>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</si>
  <si>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</si>
  <si>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</si>
  <si>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</si>
  <si>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</si>
  <si>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</si>
  <si>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</si>
  <si>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</si>
  <si>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</si>
  <si>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</si>
  <si>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</si>
  <si>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</si>
  <si>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</si>
  <si>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</si>
  <si>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</si>
  <si>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</si>
  <si>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</si>
  <si>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STAC; Za indikaciju pod tačkom 1.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</si>
  <si>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</si>
  <si>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</si>
  <si>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</si>
  <si>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</si>
  <si>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</si>
  <si>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</si>
  <si>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STAC; 
Za indikaciju pod tačkom 1. 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Za indikaciju pod tačkom 2.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</si>
  <si>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</si>
  <si>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</si>
  <si>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</si>
  <si>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</si>
  <si>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</si>
  <si>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</si>
  <si>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</si>
  <si>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</si>
  <si>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</si>
  <si>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</si>
  <si>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</si>
  <si>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</si>
  <si>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STAC;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</si>
  <si>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</si>
  <si>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</si>
  <si>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</si>
  <si>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</si>
  <si>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</si>
  <si>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</si>
  <si>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</si>
  <si>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</si>
  <si>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</si>
  <si>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</si>
  <si>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</si>
  <si>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</si>
  <si>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LENALIDOMIDE ALVOGEN ◊</t>
  </si>
  <si>
    <t>blister, 7 po 5 mg</t>
  </si>
  <si>
    <t>Pharmadox Healthcare Ltd.; Pharmacare Premium Ltd.; S.C. Labormed-Pharma S.A.</t>
  </si>
  <si>
    <t>Malta; Malta; Rumunija</t>
  </si>
  <si>
    <t xml:space="preserve">
Lenalidomide Alvogen u kombinaciji sa deksametazonom je indikovan za tretman multiplog mijeloma kod odraslih pacijenata koji su već primili najmanje jednu prethodnu terapiju, kod pacijenata kod kojih se ne može primeniti lečenje sa talidomidom i bortezomibom.</t>
  </si>
  <si>
    <t>1014042</t>
  </si>
  <si>
    <t>1014043</t>
  </si>
  <si>
    <t>blister, 21 po 15 mg</t>
  </si>
  <si>
    <t>1014044</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</si>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</sst>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s>
  <fonts count="5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Calibr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BE5F1"/>
        <bgColor indexed="64"/>
      </patternFill>
    </fill>
    <fill>
      <patternFill patternType="solid">
        <fgColor rgb="FFFF99CC"/>
        <bgColor indexed="64"/>
      </patternFill>
    </fill>
    <fill>
      <patternFill patternType="solid">
        <fgColor rgb="FFF2DDDC"/>
        <bgColor indexed="64"/>
      </patternFill>
    </fill>
    <fill>
      <patternFill patternType="solid">
        <fgColor rgb="FFCCFFCC"/>
        <bgColor indexed="64"/>
      </patternFill>
    </fill>
    <fill>
      <patternFill patternType="solid">
        <fgColor rgb="FFEAF1DD"/>
        <bgColor indexed="64"/>
      </patternFill>
    </fill>
    <fill>
      <patternFill patternType="solid">
        <fgColor rgb="FFCC99FF"/>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00FF00"/>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C2D69A"/>
        <bgColor indexed="64"/>
      </patternFill>
    </fill>
    <fill>
      <patternFill patternType="solid">
        <fgColor rgb="FF800080"/>
        <bgColor indexed="64"/>
      </patternFill>
    </fill>
    <fill>
      <patternFill patternType="solid">
        <fgColor rgb="FFB2A1C7"/>
        <bgColor indexed="64"/>
      </patternFill>
    </fill>
    <fill>
      <patternFill patternType="solid">
        <fgColor rgb="FF93CDDD"/>
        <bgColor indexed="64"/>
      </patternFill>
    </fill>
    <fill>
      <patternFill patternType="solid">
        <fgColor rgb="FFFF9900"/>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s>
  <cellStyleXfs count="2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1" borderId="1" applyNumberFormat="0" applyAlignment="0" applyProtection="0"/>
    <xf numFmtId="0" fontId="31" fillId="71" borderId="1"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73" borderId="4" applyNumberFormat="0" applyAlignment="0" applyProtection="0"/>
    <xf numFmtId="0" fontId="33" fillId="73" borderId="4" applyNumberFormat="0" applyAlignment="0" applyProtection="0"/>
    <xf numFmtId="0" fontId="33" fillId="73" borderId="4" applyNumberFormat="0" applyAlignment="0" applyProtection="0"/>
    <xf numFmtId="0" fontId="34" fillId="74" borderId="4" applyNumberFormat="0" applyAlignment="0" applyProtection="0"/>
    <xf numFmtId="0" fontId="34" fillId="74" borderId="4"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7" fillId="82" borderId="0" applyNumberFormat="0" applyBorder="0" applyAlignment="0" applyProtection="0"/>
    <xf numFmtId="0" fontId="37" fillId="8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2" fillId="83"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4"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3"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0" fontId="43" fillId="85" borderId="0" applyNumberFormat="0" applyBorder="0" applyAlignment="0" applyProtection="0"/>
    <xf numFmtId="0" fontId="43" fillId="85"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20" fillId="0" borderId="0">
      <alignment/>
      <protection/>
    </xf>
    <xf numFmtId="0" fontId="20" fillId="0" borderId="0">
      <alignment/>
      <protection/>
    </xf>
    <xf numFmtId="0" fontId="27" fillId="0" borderId="0">
      <alignment/>
      <protection/>
    </xf>
    <xf numFmtId="0" fontId="27" fillId="0" borderId="0">
      <alignment/>
      <protection/>
    </xf>
    <xf numFmtId="0" fontId="1"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7" fillId="0" borderId="0" applyNumberFormat="0" applyBorder="0" applyProtection="0">
      <alignment/>
    </xf>
    <xf numFmtId="0" fontId="27" fillId="0" borderId="0">
      <alignment/>
      <protection/>
    </xf>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0" fillId="89" borderId="13" applyNumberFormat="0" applyFont="0" applyAlignment="0" applyProtection="0"/>
    <xf numFmtId="0" fontId="1" fillId="89" borderId="13"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48" fillId="71"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0"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1"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20" applyNumberFormat="0" applyFill="0" applyAlignment="0" applyProtection="0"/>
    <xf numFmtId="0" fontId="56" fillId="0" borderId="20"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90">
    <xf numFmtId="0" fontId="0" fillId="0" borderId="0" xfId="0" applyAlignment="1">
      <alignment/>
    </xf>
    <xf numFmtId="0" fontId="2" fillId="0" borderId="23" xfId="0" applyFont="1" applyFill="1" applyBorder="1" applyAlignment="1">
      <alignment horizontal="center" wrapText="1"/>
    </xf>
    <xf numFmtId="4" fontId="2" fillId="0" borderId="23" xfId="0" applyNumberFormat="1" applyFont="1" applyFill="1" applyBorder="1" applyAlignment="1">
      <alignment horizontal="center" wrapText="1"/>
    </xf>
    <xf numFmtId="0" fontId="2" fillId="0" borderId="23" xfId="1872" applyFont="1" applyFill="1" applyBorder="1" applyAlignment="1">
      <alignment horizontal="center"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left" wrapText="1"/>
    </xf>
    <xf numFmtId="0" fontId="19" fillId="0" borderId="23" xfId="0" applyFont="1" applyFill="1" applyBorder="1" applyAlignment="1">
      <alignment horizontal="center" wrapText="1"/>
    </xf>
    <xf numFmtId="4" fontId="19" fillId="0" borderId="23" xfId="0" applyNumberFormat="1" applyFont="1" applyFill="1" applyBorder="1" applyAlignment="1">
      <alignment horizontal="center" wrapText="1"/>
    </xf>
    <xf numFmtId="49" fontId="2" fillId="0" borderId="23" xfId="1879" applyNumberFormat="1" applyFont="1" applyFill="1" applyBorder="1" applyAlignment="1">
      <alignment horizontal="left"/>
      <protection/>
    </xf>
    <xf numFmtId="0" fontId="2" fillId="0" borderId="23" xfId="1879" applyFont="1" applyFill="1" applyBorder="1" applyAlignment="1">
      <alignment horizontal="left"/>
      <protection/>
    </xf>
    <xf numFmtId="0" fontId="2" fillId="0" borderId="23" xfId="1879" applyFont="1" applyFill="1" applyBorder="1" applyAlignment="1">
      <alignment horizontal="left" wrapText="1"/>
      <protection/>
    </xf>
    <xf numFmtId="0" fontId="2" fillId="0" borderId="23" xfId="1879" applyFont="1" applyFill="1" applyBorder="1" applyAlignment="1">
      <alignment horizontal="center" wrapText="1"/>
      <protection/>
    </xf>
    <xf numFmtId="4" fontId="2" fillId="0" borderId="23" xfId="1879" applyNumberFormat="1" applyFont="1" applyFill="1" applyBorder="1" applyAlignment="1">
      <alignment horizontal="center"/>
      <protection/>
    </xf>
    <xf numFmtId="49" fontId="2" fillId="0" borderId="23" xfId="1891" applyNumberFormat="1" applyFont="1" applyFill="1" applyBorder="1" applyAlignment="1">
      <alignment horizontal="left"/>
      <protection/>
    </xf>
    <xf numFmtId="0" fontId="2" fillId="0" borderId="23" xfId="1891" applyFont="1" applyFill="1" applyBorder="1" applyAlignment="1">
      <alignment horizontal="left"/>
      <protection/>
    </xf>
    <xf numFmtId="0" fontId="2" fillId="0" borderId="23" xfId="1891" applyFont="1" applyFill="1" applyBorder="1" applyAlignment="1">
      <alignment horizontal="left" wrapText="1"/>
      <protection/>
    </xf>
    <xf numFmtId="0" fontId="2" fillId="0" borderId="23" xfId="1891" applyFont="1" applyFill="1" applyBorder="1" applyAlignment="1">
      <alignment horizontal="center" wrapText="1"/>
      <protection/>
    </xf>
    <xf numFmtId="0" fontId="2" fillId="0" borderId="23" xfId="1849" applyFont="1" applyFill="1" applyBorder="1" applyAlignment="1">
      <alignment horizontal="center" wrapText="1"/>
      <protection/>
    </xf>
    <xf numFmtId="0" fontId="2" fillId="0" borderId="23" xfId="1892" applyFont="1" applyFill="1" applyBorder="1" applyAlignment="1">
      <alignment horizontal="left" wrapText="1"/>
      <protection/>
    </xf>
    <xf numFmtId="0" fontId="2" fillId="0" borderId="23" xfId="1892" applyFont="1" applyFill="1" applyBorder="1" applyAlignment="1">
      <alignment horizontal="center" wrapText="1"/>
      <protection/>
    </xf>
    <xf numFmtId="0" fontId="2" fillId="0" borderId="23" xfId="1892" applyFont="1" applyFill="1" applyBorder="1" applyAlignment="1">
      <alignment horizontal="center"/>
      <protection/>
    </xf>
    <xf numFmtId="4" fontId="2" fillId="0" borderId="23" xfId="1892" applyNumberFormat="1" applyFont="1" applyFill="1" applyBorder="1" applyAlignment="1">
      <alignment horizontal="center" wrapText="1"/>
      <protection/>
    </xf>
    <xf numFmtId="4" fontId="2" fillId="0" borderId="23"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3" xfId="0" applyFont="1" applyFill="1" applyBorder="1" applyAlignment="1" applyProtection="1">
      <alignment horizontal="center" wrapText="1"/>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 fillId="0" borderId="23" xfId="1846" applyFont="1" applyFill="1" applyBorder="1" applyAlignment="1">
      <alignment horizontal="left" wrapText="1"/>
      <protection/>
    </xf>
    <xf numFmtId="4" fontId="2" fillId="0" borderId="23" xfId="0" applyNumberFormat="1" applyFont="1" applyFill="1" applyBorder="1" applyAlignment="1">
      <alignment horizontal="left" wrapText="1"/>
    </xf>
    <xf numFmtId="0" fontId="2" fillId="0" borderId="23" xfId="1970" applyFont="1" applyFill="1" applyBorder="1" applyAlignment="1">
      <alignment horizontal="left" wrapText="1"/>
      <protection/>
    </xf>
    <xf numFmtId="4" fontId="2" fillId="0" borderId="23" xfId="1975" applyNumberFormat="1" applyFont="1" applyFill="1" applyBorder="1" applyAlignment="1">
      <alignment horizontal="left" wrapText="1"/>
      <protection/>
    </xf>
    <xf numFmtId="191" fontId="2" fillId="0" borderId="23" xfId="0" applyNumberFormat="1" applyFont="1" applyFill="1" applyBorder="1" applyAlignment="1">
      <alignment horizontal="left" wrapText="1"/>
    </xf>
    <xf numFmtId="2" fontId="19" fillId="0" borderId="24"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4" xfId="0" applyFont="1" applyFill="1" applyBorder="1" applyAlignment="1">
      <alignment horizontal="center" wrapText="1"/>
    </xf>
    <xf numFmtId="4" fontId="2" fillId="0" borderId="24" xfId="1879" applyNumberFormat="1" applyFont="1" applyFill="1" applyBorder="1" applyAlignment="1">
      <alignment horizontal="center"/>
      <protection/>
    </xf>
    <xf numFmtId="4" fontId="2" fillId="0" borderId="24" xfId="0" applyNumberFormat="1" applyFont="1" applyFill="1" applyBorder="1" applyAlignment="1">
      <alignment horizontal="center" wrapText="1"/>
    </xf>
    <xf numFmtId="0" fontId="2" fillId="0" borderId="0" xfId="0" applyFont="1" applyFill="1" applyBorder="1" applyAlignment="1">
      <alignment/>
    </xf>
    <xf numFmtId="0" fontId="2" fillId="0" borderId="23" xfId="1853" applyFont="1" applyFill="1" applyBorder="1" applyAlignment="1">
      <alignment horizontal="left" wrapText="1"/>
      <protection/>
    </xf>
    <xf numFmtId="0" fontId="2" fillId="0" borderId="0" xfId="0" applyFont="1" applyFill="1" applyBorder="1" applyAlignment="1">
      <alignment/>
    </xf>
    <xf numFmtId="49" fontId="2" fillId="0" borderId="23" xfId="1935" applyNumberFormat="1" applyFont="1" applyFill="1" applyBorder="1" applyAlignment="1">
      <alignment horizontal="left"/>
      <protection/>
    </xf>
    <xf numFmtId="0" fontId="2" fillId="0" borderId="23" xfId="1935" applyFont="1" applyFill="1" applyBorder="1" applyAlignment="1">
      <alignment horizontal="left"/>
      <protection/>
    </xf>
    <xf numFmtId="0" fontId="2" fillId="0" borderId="23" xfId="1935" applyFont="1" applyFill="1" applyBorder="1" applyAlignment="1">
      <alignment horizontal="left" wrapText="1"/>
      <protection/>
    </xf>
    <xf numFmtId="0" fontId="2" fillId="0" borderId="23" xfId="1935" applyFont="1" applyFill="1" applyBorder="1" applyAlignment="1">
      <alignment horizontal="center" wrapText="1"/>
      <protection/>
    </xf>
    <xf numFmtId="4" fontId="2" fillId="0" borderId="23" xfId="1935" applyNumberFormat="1" applyFont="1" applyFill="1" applyBorder="1" applyAlignment="1">
      <alignment horizontal="center"/>
      <protection/>
    </xf>
    <xf numFmtId="0" fontId="2" fillId="0" borderId="23" xfId="1935" applyFont="1" applyFill="1" applyBorder="1" applyAlignment="1">
      <alignment horizontal="center"/>
      <protection/>
    </xf>
    <xf numFmtId="49" fontId="2" fillId="0" borderId="23" xfId="0" applyNumberFormat="1" applyFont="1" applyFill="1" applyBorder="1" applyAlignment="1">
      <alignment horizontal="left"/>
    </xf>
    <xf numFmtId="0" fontId="2" fillId="0" borderId="23" xfId="0" applyFont="1" applyFill="1" applyBorder="1" applyAlignment="1">
      <alignment horizontal="left"/>
    </xf>
    <xf numFmtId="49" fontId="2" fillId="0" borderId="23" xfId="0" applyNumberFormat="1" applyFont="1" applyFill="1" applyBorder="1" applyAlignment="1">
      <alignment horizontal="center" wrapText="1"/>
    </xf>
    <xf numFmtId="4" fontId="2" fillId="0" borderId="23" xfId="1867" applyNumberFormat="1" applyFont="1" applyFill="1" applyBorder="1" applyAlignment="1">
      <alignment horizontal="center"/>
      <protection/>
    </xf>
    <xf numFmtId="2" fontId="2" fillId="0" borderId="24" xfId="1867" applyNumberFormat="1" applyFont="1" applyFill="1" applyBorder="1" applyAlignment="1">
      <alignment horizontal="center" wrapText="1"/>
      <protection/>
    </xf>
    <xf numFmtId="0" fontId="2" fillId="0" borderId="23" xfId="0" applyFont="1" applyFill="1" applyBorder="1" applyAlignment="1">
      <alignment wrapText="1"/>
    </xf>
    <xf numFmtId="0" fontId="2" fillId="0" borderId="23" xfId="0" applyFont="1" applyFill="1" applyBorder="1" applyAlignment="1">
      <alignment/>
    </xf>
    <xf numFmtId="0" fontId="2" fillId="0" borderId="0" xfId="0" applyFont="1" applyFill="1" applyBorder="1" applyAlignment="1">
      <alignment wrapText="1"/>
    </xf>
    <xf numFmtId="0" fontId="2" fillId="0" borderId="23" xfId="0" applyNumberFormat="1" applyFont="1" applyFill="1" applyBorder="1" applyAlignment="1">
      <alignment horizontal="left" wrapText="1"/>
    </xf>
    <xf numFmtId="0" fontId="2" fillId="0" borderId="23" xfId="0" applyFont="1" applyFill="1" applyBorder="1" applyAlignment="1">
      <alignment horizontal="center"/>
    </xf>
    <xf numFmtId="2" fontId="2" fillId="0" borderId="23" xfId="0" applyNumberFormat="1" applyFont="1" applyFill="1" applyBorder="1" applyAlignment="1">
      <alignment horizontal="center" wrapText="1"/>
    </xf>
    <xf numFmtId="0" fontId="2" fillId="0" borderId="23" xfId="0" applyFont="1" applyFill="1" applyBorder="1" applyAlignment="1">
      <alignment horizontal="left" wrapText="1"/>
    </xf>
    <xf numFmtId="49" fontId="2" fillId="0" borderId="23" xfId="1926" applyNumberFormat="1" applyFont="1" applyFill="1" applyBorder="1" applyAlignment="1">
      <alignment horizontal="left" wrapText="1"/>
      <protection/>
    </xf>
    <xf numFmtId="0" fontId="2" fillId="0" borderId="23" xfId="1926" applyFont="1" applyFill="1" applyBorder="1" applyAlignment="1">
      <alignment horizontal="left" wrapText="1"/>
      <protection/>
    </xf>
    <xf numFmtId="0" fontId="2" fillId="0" borderId="23" xfId="1926" applyFont="1" applyFill="1" applyBorder="1" applyAlignment="1">
      <alignment horizontal="center" wrapText="1"/>
      <protection/>
    </xf>
    <xf numFmtId="0" fontId="2" fillId="0" borderId="23" xfId="1847" applyFont="1" applyFill="1" applyBorder="1" applyAlignment="1">
      <alignment horizontal="left"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3" xfId="1862" applyNumberFormat="1" applyFont="1" applyFill="1" applyBorder="1" applyAlignment="1">
      <alignment horizontal="center" wrapText="1"/>
      <protection/>
    </xf>
    <xf numFmtId="0" fontId="2" fillId="0" borderId="23" xfId="0" applyFont="1" applyFill="1" applyBorder="1" applyAlignment="1">
      <alignment horizontal="center"/>
    </xf>
    <xf numFmtId="4" fontId="2" fillId="0" borderId="23" xfId="0" applyNumberFormat="1" applyFont="1" applyFill="1" applyBorder="1" applyAlignment="1">
      <alignment horizontal="center"/>
    </xf>
    <xf numFmtId="4" fontId="2" fillId="0" borderId="24" xfId="1879" applyNumberFormat="1" applyFont="1" applyFill="1" applyBorder="1" applyAlignment="1">
      <alignment horizontal="center"/>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6" fillId="0" borderId="23" xfId="0" applyFont="1" applyFill="1" applyBorder="1" applyAlignment="1">
      <alignment horizontal="center"/>
    </xf>
    <xf numFmtId="0" fontId="2" fillId="0" borderId="23" xfId="1867" applyFont="1" applyFill="1" applyBorder="1" applyAlignment="1">
      <alignment horizontal="center" wrapText="1"/>
      <protection/>
    </xf>
    <xf numFmtId="4" fontId="2" fillId="0" borderId="23" xfId="1867" applyNumberFormat="1" applyFont="1" applyFill="1" applyBorder="1" applyAlignment="1">
      <alignment horizontal="center"/>
      <protection/>
    </xf>
    <xf numFmtId="4" fontId="2" fillId="0" borderId="23" xfId="0" applyNumberFormat="1"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3" xfId="1935" applyFont="1" applyFill="1" applyBorder="1" applyAlignment="1">
      <alignment wrapText="1"/>
      <protection/>
    </xf>
    <xf numFmtId="49" fontId="2" fillId="0" borderId="23" xfId="1853" applyNumberFormat="1" applyFont="1" applyFill="1" applyBorder="1" applyAlignment="1">
      <alignment horizontal="left" wrapText="1"/>
      <protection/>
    </xf>
    <xf numFmtId="0" fontId="2" fillId="0" borderId="23" xfId="1853" applyFont="1" applyFill="1" applyBorder="1" applyAlignment="1">
      <alignment horizontal="left" wrapText="1"/>
      <protection/>
    </xf>
    <xf numFmtId="0" fontId="2" fillId="0" borderId="23" xfId="1853" applyFont="1" applyFill="1" applyBorder="1" applyAlignment="1">
      <alignment horizontal="center" wrapText="1"/>
      <protection/>
    </xf>
    <xf numFmtId="4" fontId="2" fillId="0" borderId="23" xfId="1853" applyNumberFormat="1" applyFont="1" applyFill="1" applyBorder="1" applyAlignment="1">
      <alignment horizontal="center"/>
      <protection/>
    </xf>
    <xf numFmtId="0" fontId="2" fillId="0" borderId="23" xfId="1853" applyFont="1" applyFill="1" applyBorder="1" applyAlignment="1">
      <alignment horizontal="center"/>
      <protection/>
    </xf>
    <xf numFmtId="0" fontId="2" fillId="0" borderId="24" xfId="0" applyFont="1" applyFill="1" applyBorder="1" applyAlignment="1">
      <alignment horizontal="center" wrapText="1"/>
    </xf>
    <xf numFmtId="0" fontId="2" fillId="0" borderId="23" xfId="1848" applyFont="1" applyFill="1" applyBorder="1" applyAlignment="1">
      <alignment horizontal="left" wrapText="1"/>
      <protection/>
    </xf>
  </cellXfs>
  <cellStyles count="2231">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2" xfId="33"/>
    <cellStyle name="20% - Accent1 2 2 2" xfId="34"/>
    <cellStyle name="20% - Accent1 2 3" xfId="35"/>
    <cellStyle name="20% - Accent1 2 3 2" xfId="36"/>
    <cellStyle name="20% - Accent1 2 4" xfId="37"/>
    <cellStyle name="20% - Accent1 2 4 2" xfId="38"/>
    <cellStyle name="20% - Accent1 2 5" xfId="39"/>
    <cellStyle name="20% - Accent1 2 5 2" xfId="40"/>
    <cellStyle name="20% - Accent1 2 6" xfId="41"/>
    <cellStyle name="20% - Accent1 2 6 2" xfId="42"/>
    <cellStyle name="20% - Accent1 2 7" xfId="43"/>
    <cellStyle name="20% - Accent1 2 7 2" xfId="44"/>
    <cellStyle name="20% - Accent1 2 8" xfId="45"/>
    <cellStyle name="20% - Accent1 2 8 2" xfId="46"/>
    <cellStyle name="20% - Accent1 2 9" xfId="47"/>
    <cellStyle name="20% - Accent1 2 9 2" xfId="48"/>
    <cellStyle name="20% - Accent1 3 10" xfId="49"/>
    <cellStyle name="20% - Accent1 3 10 2" xfId="50"/>
    <cellStyle name="20% - Accent1 3 11" xfId="51"/>
    <cellStyle name="20% - Accent1 3 11 2" xfId="52"/>
    <cellStyle name="20% - Accent1 3 12" xfId="53"/>
    <cellStyle name="20% - Accent1 3 12 2" xfId="54"/>
    <cellStyle name="20% - Accent1 3 13" xfId="55"/>
    <cellStyle name="20% - Accent1 3 13 2" xfId="56"/>
    <cellStyle name="20% - Accent1 3 14" xfId="57"/>
    <cellStyle name="20% - Accent1 3 14 2" xfId="58"/>
    <cellStyle name="20% - Accent1 3 15" xfId="59"/>
    <cellStyle name="20% - Accent1 3 15 2" xfId="60"/>
    <cellStyle name="20% - Accent1 3 16" xfId="61"/>
    <cellStyle name="20% - Accent1 3 16 2" xfId="62"/>
    <cellStyle name="20% - Accent1 3 17" xfId="63"/>
    <cellStyle name="20% - Accent1 3 17 2" xfId="64"/>
    <cellStyle name="20% - Accent1 3 2" xfId="65"/>
    <cellStyle name="20% - Accent1 3 2 2" xfId="66"/>
    <cellStyle name="20% - Accent1 3 3" xfId="67"/>
    <cellStyle name="20% - Accent1 3 3 2" xfId="68"/>
    <cellStyle name="20% - Accent1 3 4" xfId="69"/>
    <cellStyle name="20% - Accent1 3 4 2" xfId="70"/>
    <cellStyle name="20% - Accent1 3 5" xfId="71"/>
    <cellStyle name="20% - Accent1 3 5 2" xfId="72"/>
    <cellStyle name="20% - Accent1 3 6" xfId="73"/>
    <cellStyle name="20% - Accent1 3 6 2" xfId="74"/>
    <cellStyle name="20% - Accent1 3 7" xfId="75"/>
    <cellStyle name="20% - Accent1 3 7 2" xfId="76"/>
    <cellStyle name="20% - Accent1 3 8" xfId="77"/>
    <cellStyle name="20% - Accent1 3 8 2" xfId="78"/>
    <cellStyle name="20% - Accent1 3 9" xfId="79"/>
    <cellStyle name="20% - Accent1 3 9 2" xfId="80"/>
    <cellStyle name="20% - Accent2" xfId="81"/>
    <cellStyle name="20% - Accent2 2" xfId="82"/>
    <cellStyle name="20% - Accent2 2 10" xfId="83"/>
    <cellStyle name="20% - Accent2 2 10 2" xfId="84"/>
    <cellStyle name="20% - Accent2 2 11" xfId="85"/>
    <cellStyle name="20% - Accent2 2 11 2" xfId="86"/>
    <cellStyle name="20% - Accent2 2 12" xfId="87"/>
    <cellStyle name="20% - Accent2 2 12 2" xfId="88"/>
    <cellStyle name="20% - Accent2 2 13" xfId="89"/>
    <cellStyle name="20% - Accent2 2 13 2" xfId="90"/>
    <cellStyle name="20% - Accent2 2 14" xfId="91"/>
    <cellStyle name="20% - Accent2 2 14 2" xfId="92"/>
    <cellStyle name="20% - Accent2 2 15" xfId="93"/>
    <cellStyle name="20% - Accent2 2 15 2" xfId="94"/>
    <cellStyle name="20% - Accent2 2 16" xfId="95"/>
    <cellStyle name="20% - Accent2 2 16 2" xfId="96"/>
    <cellStyle name="20% - Accent2 2 17" xfId="97"/>
    <cellStyle name="20% - Accent2 2 17 2" xfId="98"/>
    <cellStyle name="20% - Accent2 2 2" xfId="99"/>
    <cellStyle name="20% - Accent2 2 2 2" xfId="100"/>
    <cellStyle name="20% - Accent2 2 3" xfId="101"/>
    <cellStyle name="20% - Accent2 2 3 2" xfId="102"/>
    <cellStyle name="20% - Accent2 2 4" xfId="103"/>
    <cellStyle name="20% - Accent2 2 4 2" xfId="104"/>
    <cellStyle name="20% - Accent2 2 5" xfId="105"/>
    <cellStyle name="20% - Accent2 2 5 2" xfId="106"/>
    <cellStyle name="20% - Accent2 2 6" xfId="107"/>
    <cellStyle name="20% - Accent2 2 6 2" xfId="108"/>
    <cellStyle name="20% - Accent2 2 7" xfId="109"/>
    <cellStyle name="20% - Accent2 2 7 2" xfId="110"/>
    <cellStyle name="20% - Accent2 2 8" xfId="111"/>
    <cellStyle name="20% - Accent2 2 8 2" xfId="112"/>
    <cellStyle name="20% - Accent2 2 9" xfId="113"/>
    <cellStyle name="20% - Accent2 2 9 2" xfId="114"/>
    <cellStyle name="20% - Accent2 3 10" xfId="115"/>
    <cellStyle name="20% - Accent2 3 10 2" xfId="116"/>
    <cellStyle name="20% - Accent2 3 11" xfId="117"/>
    <cellStyle name="20% - Accent2 3 11 2" xfId="118"/>
    <cellStyle name="20% - Accent2 3 12" xfId="119"/>
    <cellStyle name="20% - Accent2 3 12 2" xfId="120"/>
    <cellStyle name="20% - Accent2 3 13" xfId="121"/>
    <cellStyle name="20% - Accent2 3 13 2" xfId="122"/>
    <cellStyle name="20% - Accent2 3 14" xfId="123"/>
    <cellStyle name="20% - Accent2 3 14 2" xfId="124"/>
    <cellStyle name="20% - Accent2 3 15" xfId="125"/>
    <cellStyle name="20% - Accent2 3 15 2" xfId="126"/>
    <cellStyle name="20% - Accent2 3 16" xfId="127"/>
    <cellStyle name="20% - Accent2 3 16 2" xfId="128"/>
    <cellStyle name="20% - Accent2 3 17" xfId="129"/>
    <cellStyle name="20% - Accent2 3 17 2" xfId="130"/>
    <cellStyle name="20% - Accent2 3 2" xfId="131"/>
    <cellStyle name="20% - Accent2 3 2 2" xfId="132"/>
    <cellStyle name="20% - Accent2 3 3" xfId="133"/>
    <cellStyle name="20% - Accent2 3 3 2" xfId="134"/>
    <cellStyle name="20% - Accent2 3 4" xfId="135"/>
    <cellStyle name="20% - Accent2 3 4 2" xfId="136"/>
    <cellStyle name="20% - Accent2 3 5" xfId="137"/>
    <cellStyle name="20% - Accent2 3 5 2" xfId="138"/>
    <cellStyle name="20% - Accent2 3 6" xfId="139"/>
    <cellStyle name="20% - Accent2 3 6 2" xfId="140"/>
    <cellStyle name="20% - Accent2 3 7" xfId="141"/>
    <cellStyle name="20% - Accent2 3 7 2" xfId="142"/>
    <cellStyle name="20% - Accent2 3 8" xfId="143"/>
    <cellStyle name="20% - Accent2 3 8 2" xfId="144"/>
    <cellStyle name="20% - Accent2 3 9" xfId="145"/>
    <cellStyle name="20% - Accent2 3 9 2" xfId="146"/>
    <cellStyle name="20% - Accent3" xfId="147"/>
    <cellStyle name="20% - Accent3 2" xfId="148"/>
    <cellStyle name="20% - Accent3 2 10" xfId="149"/>
    <cellStyle name="20% - Accent3 2 10 2" xfId="150"/>
    <cellStyle name="20% - Accent3 2 11" xfId="151"/>
    <cellStyle name="20% - Accent3 2 11 2" xfId="152"/>
    <cellStyle name="20% - Accent3 2 12" xfId="153"/>
    <cellStyle name="20% - Accent3 2 12 2" xfId="154"/>
    <cellStyle name="20% - Accent3 2 13" xfId="155"/>
    <cellStyle name="20% - Accent3 2 13 2" xfId="156"/>
    <cellStyle name="20% - Accent3 2 14" xfId="157"/>
    <cellStyle name="20% - Accent3 2 14 2" xfId="158"/>
    <cellStyle name="20% - Accent3 2 15" xfId="159"/>
    <cellStyle name="20% - Accent3 2 15 2" xfId="160"/>
    <cellStyle name="20% - Accent3 2 16" xfId="161"/>
    <cellStyle name="20% - Accent3 2 16 2" xfId="162"/>
    <cellStyle name="20% - Accent3 2 17" xfId="163"/>
    <cellStyle name="20% - Accent3 2 17 2" xfId="164"/>
    <cellStyle name="20% - Accent3 2 2" xfId="165"/>
    <cellStyle name="20% - Accent3 2 2 2" xfId="166"/>
    <cellStyle name="20% - Accent3 2 3" xfId="167"/>
    <cellStyle name="20% - Accent3 2 3 2" xfId="168"/>
    <cellStyle name="20% - Accent3 2 4" xfId="169"/>
    <cellStyle name="20% - Accent3 2 4 2" xfId="170"/>
    <cellStyle name="20% - Accent3 2 5" xfId="171"/>
    <cellStyle name="20% - Accent3 2 5 2" xfId="172"/>
    <cellStyle name="20% - Accent3 2 6" xfId="173"/>
    <cellStyle name="20% - Accent3 2 6 2" xfId="174"/>
    <cellStyle name="20% - Accent3 2 7" xfId="175"/>
    <cellStyle name="20% - Accent3 2 7 2" xfId="176"/>
    <cellStyle name="20% - Accent3 2 8" xfId="177"/>
    <cellStyle name="20% - Accent3 2 8 2" xfId="178"/>
    <cellStyle name="20% - Accent3 2 9" xfId="179"/>
    <cellStyle name="20% - Accent3 2 9 2" xfId="180"/>
    <cellStyle name="20% - Accent3 3 10" xfId="181"/>
    <cellStyle name="20% - Accent3 3 10 2" xfId="182"/>
    <cellStyle name="20% - Accent3 3 11" xfId="183"/>
    <cellStyle name="20% - Accent3 3 11 2" xfId="184"/>
    <cellStyle name="20% - Accent3 3 12" xfId="185"/>
    <cellStyle name="20% - Accent3 3 12 2" xfId="186"/>
    <cellStyle name="20% - Accent3 3 13" xfId="187"/>
    <cellStyle name="20% - Accent3 3 13 2" xfId="188"/>
    <cellStyle name="20% - Accent3 3 14" xfId="189"/>
    <cellStyle name="20% - Accent3 3 14 2" xfId="190"/>
    <cellStyle name="20% - Accent3 3 15" xfId="191"/>
    <cellStyle name="20% - Accent3 3 15 2" xfId="192"/>
    <cellStyle name="20% - Accent3 3 16" xfId="193"/>
    <cellStyle name="20% - Accent3 3 16 2" xfId="194"/>
    <cellStyle name="20% - Accent3 3 17" xfId="195"/>
    <cellStyle name="20% - Accent3 3 17 2" xfId="196"/>
    <cellStyle name="20% - Accent3 3 2" xfId="197"/>
    <cellStyle name="20% - Accent3 3 2 2" xfId="198"/>
    <cellStyle name="20% - Accent3 3 3" xfId="199"/>
    <cellStyle name="20% - Accent3 3 3 2" xfId="200"/>
    <cellStyle name="20% - Accent3 3 4" xfId="201"/>
    <cellStyle name="20% - Accent3 3 4 2" xfId="202"/>
    <cellStyle name="20% - Accent3 3 5" xfId="203"/>
    <cellStyle name="20% - Accent3 3 5 2" xfId="204"/>
    <cellStyle name="20% - Accent3 3 6" xfId="205"/>
    <cellStyle name="20% - Accent3 3 6 2" xfId="206"/>
    <cellStyle name="20% - Accent3 3 7" xfId="207"/>
    <cellStyle name="20% - Accent3 3 7 2" xfId="208"/>
    <cellStyle name="20% - Accent3 3 8" xfId="209"/>
    <cellStyle name="20% - Accent3 3 8 2" xfId="210"/>
    <cellStyle name="20% - Accent3 3 9" xfId="211"/>
    <cellStyle name="20% - Accent3 3 9 2" xfId="212"/>
    <cellStyle name="20% - Accent4" xfId="213"/>
    <cellStyle name="20% - Accent4 2" xfId="214"/>
    <cellStyle name="20% - Accent4 2 10" xfId="215"/>
    <cellStyle name="20% - Accent4 2 10 2" xfId="216"/>
    <cellStyle name="20% - Accent4 2 11" xfId="217"/>
    <cellStyle name="20% - Accent4 2 11 2" xfId="218"/>
    <cellStyle name="20% - Accent4 2 12" xfId="219"/>
    <cellStyle name="20% - Accent4 2 12 2" xfId="220"/>
    <cellStyle name="20% - Accent4 2 13" xfId="221"/>
    <cellStyle name="20% - Accent4 2 13 2" xfId="222"/>
    <cellStyle name="20% - Accent4 2 14" xfId="223"/>
    <cellStyle name="20% - Accent4 2 14 2" xfId="224"/>
    <cellStyle name="20% - Accent4 2 15" xfId="225"/>
    <cellStyle name="20% - Accent4 2 15 2" xfId="226"/>
    <cellStyle name="20% - Accent4 2 16" xfId="227"/>
    <cellStyle name="20% - Accent4 2 16 2" xfId="228"/>
    <cellStyle name="20% - Accent4 2 17" xfId="229"/>
    <cellStyle name="20% - Accent4 2 17 2" xfId="230"/>
    <cellStyle name="20% - Accent4 2 2" xfId="231"/>
    <cellStyle name="20% - Accent4 2 2 2" xfId="232"/>
    <cellStyle name="20% - Accent4 2 3" xfId="233"/>
    <cellStyle name="20% - Accent4 2 3 2" xfId="234"/>
    <cellStyle name="20% - Accent4 2 4" xfId="235"/>
    <cellStyle name="20% - Accent4 2 4 2" xfId="236"/>
    <cellStyle name="20% - Accent4 2 5" xfId="237"/>
    <cellStyle name="20% - Accent4 2 5 2" xfId="238"/>
    <cellStyle name="20% - Accent4 2 6" xfId="239"/>
    <cellStyle name="20% - Accent4 2 6 2" xfId="240"/>
    <cellStyle name="20% - Accent4 2 7" xfId="241"/>
    <cellStyle name="20% - Accent4 2 7 2" xfId="242"/>
    <cellStyle name="20% - Accent4 2 8" xfId="243"/>
    <cellStyle name="20% - Accent4 2 8 2" xfId="244"/>
    <cellStyle name="20% - Accent4 2 9" xfId="245"/>
    <cellStyle name="20% - Accent4 2 9 2" xfId="246"/>
    <cellStyle name="20% - Accent4 3 10" xfId="247"/>
    <cellStyle name="20% - Accent4 3 10 2" xfId="248"/>
    <cellStyle name="20% - Accent4 3 11" xfId="249"/>
    <cellStyle name="20% - Accent4 3 11 2" xfId="250"/>
    <cellStyle name="20% - Accent4 3 12" xfId="251"/>
    <cellStyle name="20% - Accent4 3 12 2" xfId="252"/>
    <cellStyle name="20% - Accent4 3 13" xfId="253"/>
    <cellStyle name="20% - Accent4 3 13 2" xfId="254"/>
    <cellStyle name="20% - Accent4 3 14" xfId="255"/>
    <cellStyle name="20% - Accent4 3 14 2" xfId="256"/>
    <cellStyle name="20% - Accent4 3 15" xfId="257"/>
    <cellStyle name="20% - Accent4 3 15 2" xfId="258"/>
    <cellStyle name="20% - Accent4 3 16" xfId="259"/>
    <cellStyle name="20% - Accent4 3 16 2" xfId="260"/>
    <cellStyle name="20% - Accent4 3 17" xfId="261"/>
    <cellStyle name="20% - Accent4 3 17 2" xfId="262"/>
    <cellStyle name="20% - Accent4 3 2" xfId="263"/>
    <cellStyle name="20% - Accent4 3 2 2" xfId="264"/>
    <cellStyle name="20% - Accent4 3 3" xfId="265"/>
    <cellStyle name="20% - Accent4 3 3 2" xfId="266"/>
    <cellStyle name="20% - Accent4 3 4" xfId="267"/>
    <cellStyle name="20% - Accent4 3 4 2" xfId="268"/>
    <cellStyle name="20% - Accent4 3 5" xfId="269"/>
    <cellStyle name="20% - Accent4 3 5 2" xfId="270"/>
    <cellStyle name="20% - Accent4 3 6" xfId="271"/>
    <cellStyle name="20% - Accent4 3 6 2" xfId="272"/>
    <cellStyle name="20% - Accent4 3 7" xfId="273"/>
    <cellStyle name="20% - Accent4 3 7 2" xfId="274"/>
    <cellStyle name="20% - Accent4 3 8" xfId="275"/>
    <cellStyle name="20% - Accent4 3 8 2" xfId="276"/>
    <cellStyle name="20% - Accent4 3 9" xfId="277"/>
    <cellStyle name="20% - Accent4 3 9 2" xfId="278"/>
    <cellStyle name="20% - Accent5" xfId="279"/>
    <cellStyle name="20% - Accent5 2" xfId="280"/>
    <cellStyle name="20% - Accent5 2 10" xfId="281"/>
    <cellStyle name="20% - Accent5 2 10 2" xfId="282"/>
    <cellStyle name="20% - Accent5 2 11" xfId="283"/>
    <cellStyle name="20% - Accent5 2 11 2" xfId="284"/>
    <cellStyle name="20% - Accent5 2 12" xfId="285"/>
    <cellStyle name="20% - Accent5 2 12 2" xfId="286"/>
    <cellStyle name="20% - Accent5 2 13" xfId="287"/>
    <cellStyle name="20% - Accent5 2 13 2" xfId="288"/>
    <cellStyle name="20% - Accent5 2 14" xfId="289"/>
    <cellStyle name="20% - Accent5 2 14 2" xfId="290"/>
    <cellStyle name="20% - Accent5 2 15" xfId="291"/>
    <cellStyle name="20% - Accent5 2 15 2" xfId="292"/>
    <cellStyle name="20% - Accent5 2 16" xfId="293"/>
    <cellStyle name="20% - Accent5 2 16 2" xfId="294"/>
    <cellStyle name="20% - Accent5 2 17" xfId="295"/>
    <cellStyle name="20% - Accent5 2 17 2" xfId="296"/>
    <cellStyle name="20% - Accent5 2 2" xfId="297"/>
    <cellStyle name="20% - Accent5 2 2 2" xfId="298"/>
    <cellStyle name="20% - Accent5 2 3" xfId="299"/>
    <cellStyle name="20% - Accent5 2 3 2" xfId="300"/>
    <cellStyle name="20% - Accent5 2 4" xfId="301"/>
    <cellStyle name="20% - Accent5 2 4 2" xfId="302"/>
    <cellStyle name="20% - Accent5 2 5" xfId="303"/>
    <cellStyle name="20% - Accent5 2 5 2" xfId="304"/>
    <cellStyle name="20% - Accent5 2 6" xfId="305"/>
    <cellStyle name="20% - Accent5 2 6 2" xfId="306"/>
    <cellStyle name="20% - Accent5 2 7" xfId="307"/>
    <cellStyle name="20% - Accent5 2 7 2" xfId="308"/>
    <cellStyle name="20% - Accent5 2 8" xfId="309"/>
    <cellStyle name="20% - Accent5 2 8 2" xfId="310"/>
    <cellStyle name="20% - Accent5 2 9" xfId="311"/>
    <cellStyle name="20% - Accent5 2 9 2" xfId="312"/>
    <cellStyle name="20% - Accent5 3 10" xfId="313"/>
    <cellStyle name="20% - Accent5 3 10 2" xfId="314"/>
    <cellStyle name="20% - Accent5 3 11" xfId="315"/>
    <cellStyle name="20% - Accent5 3 11 2" xfId="316"/>
    <cellStyle name="20% - Accent5 3 12" xfId="317"/>
    <cellStyle name="20% - Accent5 3 12 2" xfId="318"/>
    <cellStyle name="20% - Accent5 3 13" xfId="319"/>
    <cellStyle name="20% - Accent5 3 13 2" xfId="320"/>
    <cellStyle name="20% - Accent5 3 14" xfId="321"/>
    <cellStyle name="20% - Accent5 3 14 2" xfId="322"/>
    <cellStyle name="20% - Accent5 3 15" xfId="323"/>
    <cellStyle name="20% - Accent5 3 15 2" xfId="324"/>
    <cellStyle name="20% - Accent5 3 16" xfId="325"/>
    <cellStyle name="20% - Accent5 3 16 2" xfId="326"/>
    <cellStyle name="20% - Accent5 3 17" xfId="327"/>
    <cellStyle name="20% - Accent5 3 17 2" xfId="328"/>
    <cellStyle name="20% - Accent5 3 2" xfId="329"/>
    <cellStyle name="20% - Accent5 3 2 2" xfId="330"/>
    <cellStyle name="20% - Accent5 3 3" xfId="331"/>
    <cellStyle name="20% - Accent5 3 3 2" xfId="332"/>
    <cellStyle name="20% - Accent5 3 4" xfId="333"/>
    <cellStyle name="20% - Accent5 3 4 2" xfId="334"/>
    <cellStyle name="20% - Accent5 3 5" xfId="335"/>
    <cellStyle name="20% - Accent5 3 5 2" xfId="336"/>
    <cellStyle name="20% - Accent5 3 6" xfId="337"/>
    <cellStyle name="20% - Accent5 3 6 2" xfId="338"/>
    <cellStyle name="20% - Accent5 3 7" xfId="339"/>
    <cellStyle name="20% - Accent5 3 7 2" xfId="340"/>
    <cellStyle name="20% - Accent5 3 8" xfId="341"/>
    <cellStyle name="20% - Accent5 3 8 2" xfId="342"/>
    <cellStyle name="20% - Accent5 3 9" xfId="343"/>
    <cellStyle name="20% - Accent5 3 9 2" xfId="344"/>
    <cellStyle name="20% - Accent6" xfId="345"/>
    <cellStyle name="20% - Accent6 2" xfId="346"/>
    <cellStyle name="20% - Accent6 2 10" xfId="347"/>
    <cellStyle name="20% - Accent6 2 10 2" xfId="348"/>
    <cellStyle name="20% - Accent6 2 11" xfId="349"/>
    <cellStyle name="20% - Accent6 2 11 2" xfId="350"/>
    <cellStyle name="20% - Accent6 2 12" xfId="351"/>
    <cellStyle name="20% - Accent6 2 12 2" xfId="352"/>
    <cellStyle name="20% - Accent6 2 13" xfId="353"/>
    <cellStyle name="20% - Accent6 2 13 2" xfId="354"/>
    <cellStyle name="20% - Accent6 2 14" xfId="355"/>
    <cellStyle name="20% - Accent6 2 14 2" xfId="356"/>
    <cellStyle name="20% - Accent6 2 15" xfId="357"/>
    <cellStyle name="20% - Accent6 2 15 2" xfId="358"/>
    <cellStyle name="20% - Accent6 2 16" xfId="359"/>
    <cellStyle name="20% - Accent6 2 16 2" xfId="360"/>
    <cellStyle name="20% - Accent6 2 17" xfId="361"/>
    <cellStyle name="20% - Accent6 2 17 2" xfId="362"/>
    <cellStyle name="20% - Accent6 2 2" xfId="363"/>
    <cellStyle name="20% - Accent6 2 2 2" xfId="364"/>
    <cellStyle name="20% - Accent6 2 3" xfId="365"/>
    <cellStyle name="20% - Accent6 2 3 2" xfId="366"/>
    <cellStyle name="20% - Accent6 2 4" xfId="367"/>
    <cellStyle name="20% - Accent6 2 4 2" xfId="368"/>
    <cellStyle name="20% - Accent6 2 5" xfId="369"/>
    <cellStyle name="20% - Accent6 2 5 2" xfId="370"/>
    <cellStyle name="20% - Accent6 2 6" xfId="371"/>
    <cellStyle name="20% - Accent6 2 6 2" xfId="372"/>
    <cellStyle name="20% - Accent6 2 7" xfId="373"/>
    <cellStyle name="20% - Accent6 2 7 2" xfId="374"/>
    <cellStyle name="20% - Accent6 2 8" xfId="375"/>
    <cellStyle name="20% - Accent6 2 8 2" xfId="376"/>
    <cellStyle name="20% - Accent6 2 9" xfId="377"/>
    <cellStyle name="20% - Accent6 2 9 2" xfId="378"/>
    <cellStyle name="20% - Accent6 3 10" xfId="379"/>
    <cellStyle name="20% - Accent6 3 10 2" xfId="380"/>
    <cellStyle name="20% - Accent6 3 11" xfId="381"/>
    <cellStyle name="20% - Accent6 3 11 2" xfId="382"/>
    <cellStyle name="20% - Accent6 3 12" xfId="383"/>
    <cellStyle name="20% - Accent6 3 12 2" xfId="384"/>
    <cellStyle name="20% - Accent6 3 13" xfId="385"/>
    <cellStyle name="20% - Accent6 3 13 2" xfId="386"/>
    <cellStyle name="20% - Accent6 3 14" xfId="387"/>
    <cellStyle name="20% - Accent6 3 14 2" xfId="388"/>
    <cellStyle name="20% - Accent6 3 15" xfId="389"/>
    <cellStyle name="20% - Accent6 3 15 2" xfId="390"/>
    <cellStyle name="20% - Accent6 3 16" xfId="391"/>
    <cellStyle name="20% - Accent6 3 16 2" xfId="392"/>
    <cellStyle name="20% - Accent6 3 17" xfId="393"/>
    <cellStyle name="20% - Accent6 3 17 2" xfId="394"/>
    <cellStyle name="20% - Accent6 3 2" xfId="395"/>
    <cellStyle name="20% - Accent6 3 2 2" xfId="396"/>
    <cellStyle name="20% - Accent6 3 3" xfId="397"/>
    <cellStyle name="20% - Accent6 3 3 2" xfId="398"/>
    <cellStyle name="20% - Accent6 3 4" xfId="399"/>
    <cellStyle name="20% - Accent6 3 4 2" xfId="400"/>
    <cellStyle name="20% - Accent6 3 5" xfId="401"/>
    <cellStyle name="20% - Accent6 3 5 2" xfId="402"/>
    <cellStyle name="20% - Accent6 3 6" xfId="403"/>
    <cellStyle name="20% - Accent6 3 6 2" xfId="404"/>
    <cellStyle name="20% - Accent6 3 7" xfId="405"/>
    <cellStyle name="20% - Accent6 3 7 2" xfId="406"/>
    <cellStyle name="20% - Accent6 3 8" xfId="407"/>
    <cellStyle name="20% - Accent6 3 8 2" xfId="408"/>
    <cellStyle name="20% - Accent6 3 9" xfId="409"/>
    <cellStyle name="20% - Accent6 3 9 2" xfId="410"/>
    <cellStyle name="20% - Colore 1" xfId="411"/>
    <cellStyle name="20% - Colore 1 10" xfId="412"/>
    <cellStyle name="20% - Colore 1 11" xfId="413"/>
    <cellStyle name="20% - Colore 1 12" xfId="414"/>
    <cellStyle name="20% - Colore 1 13" xfId="415"/>
    <cellStyle name="20% - Colore 1 14" xfId="416"/>
    <cellStyle name="20% - Colore 1 15" xfId="417"/>
    <cellStyle name="20% - Colore 1 16" xfId="418"/>
    <cellStyle name="20% - Colore 1 2" xfId="419"/>
    <cellStyle name="20% - Colore 1 3" xfId="420"/>
    <cellStyle name="20% - Colore 1 4" xfId="421"/>
    <cellStyle name="20% - Colore 1 5" xfId="422"/>
    <cellStyle name="20% - Colore 1 6" xfId="423"/>
    <cellStyle name="20% - Colore 1 7" xfId="424"/>
    <cellStyle name="20% - Colore 1 8" xfId="425"/>
    <cellStyle name="20% - Colore 1 9" xfId="426"/>
    <cellStyle name="20% - Colore 2" xfId="427"/>
    <cellStyle name="20% - Colore 2 10" xfId="428"/>
    <cellStyle name="20% - Colore 2 11" xfId="429"/>
    <cellStyle name="20% - Colore 2 12" xfId="430"/>
    <cellStyle name="20% - Colore 2 13" xfId="431"/>
    <cellStyle name="20% - Colore 2 14" xfId="432"/>
    <cellStyle name="20% - Colore 2 15" xfId="433"/>
    <cellStyle name="20% - Colore 2 16" xfId="434"/>
    <cellStyle name="20% - Colore 2 2" xfId="435"/>
    <cellStyle name="20% - Colore 2 3" xfId="436"/>
    <cellStyle name="20% - Colore 2 4" xfId="437"/>
    <cellStyle name="20% - Colore 2 5" xfId="438"/>
    <cellStyle name="20% - Colore 2 6" xfId="439"/>
    <cellStyle name="20% - Colore 2 7" xfId="440"/>
    <cellStyle name="20% - Colore 2 8" xfId="441"/>
    <cellStyle name="20% - Colore 2 9" xfId="442"/>
    <cellStyle name="20% - Colore 3" xfId="443"/>
    <cellStyle name="20% - Colore 3 10" xfId="444"/>
    <cellStyle name="20% - Colore 3 11" xfId="445"/>
    <cellStyle name="20% - Colore 3 12" xfId="446"/>
    <cellStyle name="20% - Colore 3 13" xfId="447"/>
    <cellStyle name="20% - Colore 3 14" xfId="448"/>
    <cellStyle name="20% - Colore 3 15" xfId="449"/>
    <cellStyle name="20% - Colore 3 16" xfId="450"/>
    <cellStyle name="20% - Colore 3 2" xfId="451"/>
    <cellStyle name="20% - Colore 3 3" xfId="452"/>
    <cellStyle name="20% - Colore 3 4" xfId="453"/>
    <cellStyle name="20% - Colore 3 5" xfId="454"/>
    <cellStyle name="20% - Colore 3 6" xfId="455"/>
    <cellStyle name="20% - Colore 3 7" xfId="456"/>
    <cellStyle name="20% - Colore 3 8" xfId="457"/>
    <cellStyle name="20% - Colore 3 9" xfId="458"/>
    <cellStyle name="20% - Colore 4" xfId="459"/>
    <cellStyle name="20% - Colore 4 10" xfId="460"/>
    <cellStyle name="20% - Colore 4 11" xfId="461"/>
    <cellStyle name="20% - Colore 4 12" xfId="462"/>
    <cellStyle name="20% - Colore 4 13" xfId="463"/>
    <cellStyle name="20% - Colore 4 14" xfId="464"/>
    <cellStyle name="20% - Colore 4 15" xfId="465"/>
    <cellStyle name="20% - Colore 4 16" xfId="466"/>
    <cellStyle name="20% - Colore 4 2" xfId="467"/>
    <cellStyle name="20% - Colore 4 3" xfId="468"/>
    <cellStyle name="20% - Colore 4 4" xfId="469"/>
    <cellStyle name="20% - Colore 4 5" xfId="470"/>
    <cellStyle name="20% - Colore 4 6" xfId="471"/>
    <cellStyle name="20% - Colore 4 7" xfId="472"/>
    <cellStyle name="20% - Colore 4 8" xfId="473"/>
    <cellStyle name="20% - Colore 4 9" xfId="474"/>
    <cellStyle name="20% - Colore 5" xfId="475"/>
    <cellStyle name="20% - Colore 5 2" xfId="476"/>
    <cellStyle name="20% - Colore 5 3" xfId="477"/>
    <cellStyle name="20% - Colore 5 4" xfId="478"/>
    <cellStyle name="20% - Colore 6" xfId="479"/>
    <cellStyle name="20% - Colore 6 2" xfId="480"/>
    <cellStyle name="20% - Colore 6 3" xfId="481"/>
    <cellStyle name="20% - Colore 6 4" xfId="482"/>
    <cellStyle name="40% - Accent1" xfId="483"/>
    <cellStyle name="40% - Accent1 2" xfId="484"/>
    <cellStyle name="40% - Accent1 2 10" xfId="485"/>
    <cellStyle name="40% - Accent1 2 10 2" xfId="486"/>
    <cellStyle name="40% - Accent1 2 11" xfId="487"/>
    <cellStyle name="40% - Accent1 2 11 2" xfId="488"/>
    <cellStyle name="40% - Accent1 2 12" xfId="489"/>
    <cellStyle name="40% - Accent1 2 12 2" xfId="490"/>
    <cellStyle name="40% - Accent1 2 13" xfId="491"/>
    <cellStyle name="40% - Accent1 2 13 2" xfId="492"/>
    <cellStyle name="40% - Accent1 2 14" xfId="493"/>
    <cellStyle name="40% - Accent1 2 14 2" xfId="494"/>
    <cellStyle name="40% - Accent1 2 15" xfId="495"/>
    <cellStyle name="40% - Accent1 2 15 2" xfId="496"/>
    <cellStyle name="40% - Accent1 2 16" xfId="497"/>
    <cellStyle name="40% - Accent1 2 16 2" xfId="498"/>
    <cellStyle name="40% - Accent1 2 17" xfId="499"/>
    <cellStyle name="40% - Accent1 2 17 2" xfId="500"/>
    <cellStyle name="40% - Accent1 2 2" xfId="501"/>
    <cellStyle name="40% - Accent1 2 2 2" xfId="502"/>
    <cellStyle name="40% - Accent1 2 3" xfId="503"/>
    <cellStyle name="40% - Accent1 2 3 2" xfId="504"/>
    <cellStyle name="40% - Accent1 2 4" xfId="505"/>
    <cellStyle name="40% - Accent1 2 4 2" xfId="506"/>
    <cellStyle name="40% - Accent1 2 5" xfId="507"/>
    <cellStyle name="40% - Accent1 2 5 2" xfId="508"/>
    <cellStyle name="40% - Accent1 2 6" xfId="509"/>
    <cellStyle name="40% - Accent1 2 6 2" xfId="510"/>
    <cellStyle name="40% - Accent1 2 7" xfId="511"/>
    <cellStyle name="40% - Accent1 2 7 2" xfId="512"/>
    <cellStyle name="40% - Accent1 2 8" xfId="513"/>
    <cellStyle name="40% - Accent1 2 8 2" xfId="514"/>
    <cellStyle name="40% - Accent1 2 9" xfId="515"/>
    <cellStyle name="40% - Accent1 2 9 2" xfId="516"/>
    <cellStyle name="40% - Accent1 3 10" xfId="517"/>
    <cellStyle name="40% - Accent1 3 10 2" xfId="518"/>
    <cellStyle name="40% - Accent1 3 11" xfId="519"/>
    <cellStyle name="40% - Accent1 3 11 2" xfId="520"/>
    <cellStyle name="40% - Accent1 3 12" xfId="521"/>
    <cellStyle name="40% - Accent1 3 12 2" xfId="522"/>
    <cellStyle name="40% - Accent1 3 13" xfId="523"/>
    <cellStyle name="40% - Accent1 3 13 2" xfId="524"/>
    <cellStyle name="40% - Accent1 3 14" xfId="525"/>
    <cellStyle name="40% - Accent1 3 14 2" xfId="526"/>
    <cellStyle name="40% - Accent1 3 15" xfId="527"/>
    <cellStyle name="40% - Accent1 3 15 2" xfId="528"/>
    <cellStyle name="40% - Accent1 3 16" xfId="529"/>
    <cellStyle name="40% - Accent1 3 16 2" xfId="530"/>
    <cellStyle name="40% - Accent1 3 17" xfId="531"/>
    <cellStyle name="40% - Accent1 3 17 2" xfId="532"/>
    <cellStyle name="40% - Accent1 3 2" xfId="533"/>
    <cellStyle name="40% - Accent1 3 2 2" xfId="534"/>
    <cellStyle name="40% - Accent1 3 3" xfId="535"/>
    <cellStyle name="40% - Accent1 3 3 2" xfId="536"/>
    <cellStyle name="40% - Accent1 3 4" xfId="537"/>
    <cellStyle name="40% - Accent1 3 4 2" xfId="538"/>
    <cellStyle name="40% - Accent1 3 5" xfId="539"/>
    <cellStyle name="40% - Accent1 3 5 2" xfId="540"/>
    <cellStyle name="40% - Accent1 3 6" xfId="541"/>
    <cellStyle name="40% - Accent1 3 6 2" xfId="542"/>
    <cellStyle name="40% - Accent1 3 7" xfId="543"/>
    <cellStyle name="40% - Accent1 3 7 2" xfId="544"/>
    <cellStyle name="40% - Accent1 3 8" xfId="545"/>
    <cellStyle name="40% - Accent1 3 8 2" xfId="546"/>
    <cellStyle name="40% - Accent1 3 9" xfId="547"/>
    <cellStyle name="40% - Accent1 3 9 2" xfId="548"/>
    <cellStyle name="40% - Accent2" xfId="549"/>
    <cellStyle name="40% - Accent2 2" xfId="550"/>
    <cellStyle name="40% - Accent2 2 10" xfId="551"/>
    <cellStyle name="40% - Accent2 2 10 2" xfId="552"/>
    <cellStyle name="40% - Accent2 2 11" xfId="553"/>
    <cellStyle name="40% - Accent2 2 11 2" xfId="554"/>
    <cellStyle name="40% - Accent2 2 12" xfId="555"/>
    <cellStyle name="40% - Accent2 2 12 2" xfId="556"/>
    <cellStyle name="40% - Accent2 2 13" xfId="557"/>
    <cellStyle name="40% - Accent2 2 13 2" xfId="558"/>
    <cellStyle name="40% - Accent2 2 14" xfId="559"/>
    <cellStyle name="40% - Accent2 2 14 2" xfId="560"/>
    <cellStyle name="40% - Accent2 2 15" xfId="561"/>
    <cellStyle name="40% - Accent2 2 15 2" xfId="562"/>
    <cellStyle name="40% - Accent2 2 16" xfId="563"/>
    <cellStyle name="40% - Accent2 2 16 2" xfId="564"/>
    <cellStyle name="40% - Accent2 2 17" xfId="565"/>
    <cellStyle name="40% - Accent2 2 17 2" xfId="566"/>
    <cellStyle name="40% - Accent2 2 2" xfId="567"/>
    <cellStyle name="40% - Accent2 2 2 2" xfId="568"/>
    <cellStyle name="40% - Accent2 2 3" xfId="569"/>
    <cellStyle name="40% - Accent2 2 3 2" xfId="570"/>
    <cellStyle name="40% - Accent2 2 4" xfId="571"/>
    <cellStyle name="40% - Accent2 2 4 2" xfId="572"/>
    <cellStyle name="40% - Accent2 2 5" xfId="573"/>
    <cellStyle name="40% - Accent2 2 5 2" xfId="574"/>
    <cellStyle name="40% - Accent2 2 6" xfId="575"/>
    <cellStyle name="40% - Accent2 2 6 2" xfId="576"/>
    <cellStyle name="40% - Accent2 2 7" xfId="577"/>
    <cellStyle name="40% - Accent2 2 7 2" xfId="578"/>
    <cellStyle name="40% - Accent2 2 8" xfId="579"/>
    <cellStyle name="40% - Accent2 2 8 2" xfId="580"/>
    <cellStyle name="40% - Accent2 2 9" xfId="581"/>
    <cellStyle name="40% - Accent2 2 9 2" xfId="582"/>
    <cellStyle name="40% - Accent2 3 10" xfId="583"/>
    <cellStyle name="40% - Accent2 3 10 2" xfId="584"/>
    <cellStyle name="40% - Accent2 3 11" xfId="585"/>
    <cellStyle name="40% - Accent2 3 11 2" xfId="586"/>
    <cellStyle name="40% - Accent2 3 12" xfId="587"/>
    <cellStyle name="40% - Accent2 3 12 2" xfId="588"/>
    <cellStyle name="40% - Accent2 3 13" xfId="589"/>
    <cellStyle name="40% - Accent2 3 13 2" xfId="590"/>
    <cellStyle name="40% - Accent2 3 14" xfId="591"/>
    <cellStyle name="40% - Accent2 3 14 2" xfId="592"/>
    <cellStyle name="40% - Accent2 3 15" xfId="593"/>
    <cellStyle name="40% - Accent2 3 15 2" xfId="594"/>
    <cellStyle name="40% - Accent2 3 16" xfId="595"/>
    <cellStyle name="40% - Accent2 3 16 2" xfId="596"/>
    <cellStyle name="40% - Accent2 3 17" xfId="597"/>
    <cellStyle name="40% - Accent2 3 17 2" xfId="598"/>
    <cellStyle name="40% - Accent2 3 2" xfId="599"/>
    <cellStyle name="40% - Accent2 3 2 2" xfId="600"/>
    <cellStyle name="40% - Accent2 3 3" xfId="601"/>
    <cellStyle name="40% - Accent2 3 3 2" xfId="602"/>
    <cellStyle name="40% - Accent2 3 4" xfId="603"/>
    <cellStyle name="40% - Accent2 3 4 2" xfId="604"/>
    <cellStyle name="40% - Accent2 3 5" xfId="605"/>
    <cellStyle name="40% - Accent2 3 5 2" xfId="606"/>
    <cellStyle name="40% - Accent2 3 6" xfId="607"/>
    <cellStyle name="40% - Accent2 3 6 2" xfId="608"/>
    <cellStyle name="40% - Accent2 3 7" xfId="609"/>
    <cellStyle name="40% - Accent2 3 7 2" xfId="610"/>
    <cellStyle name="40% - Accent2 3 8" xfId="611"/>
    <cellStyle name="40% - Accent2 3 8 2" xfId="612"/>
    <cellStyle name="40% - Accent2 3 9" xfId="613"/>
    <cellStyle name="40% - Accent2 3 9 2" xfId="614"/>
    <cellStyle name="40% - Accent3" xfId="615"/>
    <cellStyle name="40% - Accent3 2" xfId="616"/>
    <cellStyle name="40% - Accent3 2 10" xfId="617"/>
    <cellStyle name="40% - Accent3 2 10 2" xfId="618"/>
    <cellStyle name="40% - Accent3 2 11" xfId="619"/>
    <cellStyle name="40% - Accent3 2 11 2" xfId="620"/>
    <cellStyle name="40% - Accent3 2 12" xfId="621"/>
    <cellStyle name="40% - Accent3 2 12 2" xfId="622"/>
    <cellStyle name="40% - Accent3 2 13" xfId="623"/>
    <cellStyle name="40% - Accent3 2 13 2" xfId="624"/>
    <cellStyle name="40% - Accent3 2 14" xfId="625"/>
    <cellStyle name="40% - Accent3 2 14 2" xfId="626"/>
    <cellStyle name="40% - Accent3 2 15" xfId="627"/>
    <cellStyle name="40% - Accent3 2 15 2" xfId="628"/>
    <cellStyle name="40% - Accent3 2 16" xfId="629"/>
    <cellStyle name="40% - Accent3 2 16 2" xfId="630"/>
    <cellStyle name="40% - Accent3 2 17" xfId="631"/>
    <cellStyle name="40% - Accent3 2 17 2" xfId="632"/>
    <cellStyle name="40% - Accent3 2 2" xfId="633"/>
    <cellStyle name="40% - Accent3 2 2 2" xfId="634"/>
    <cellStyle name="40% - Accent3 2 3" xfId="635"/>
    <cellStyle name="40% - Accent3 2 3 2" xfId="636"/>
    <cellStyle name="40% - Accent3 2 4" xfId="637"/>
    <cellStyle name="40% - Accent3 2 4 2" xfId="638"/>
    <cellStyle name="40% - Accent3 2 5" xfId="639"/>
    <cellStyle name="40% - Accent3 2 5 2" xfId="640"/>
    <cellStyle name="40% - Accent3 2 6" xfId="641"/>
    <cellStyle name="40% - Accent3 2 6 2" xfId="642"/>
    <cellStyle name="40% - Accent3 2 7" xfId="643"/>
    <cellStyle name="40% - Accent3 2 7 2" xfId="644"/>
    <cellStyle name="40% - Accent3 2 8" xfId="645"/>
    <cellStyle name="40% - Accent3 2 8 2" xfId="646"/>
    <cellStyle name="40% - Accent3 2 9" xfId="647"/>
    <cellStyle name="40% - Accent3 2 9 2" xfId="648"/>
    <cellStyle name="40% - Accent3 3 10" xfId="649"/>
    <cellStyle name="40% - Accent3 3 10 2" xfId="650"/>
    <cellStyle name="40% - Accent3 3 11" xfId="651"/>
    <cellStyle name="40% - Accent3 3 11 2" xfId="652"/>
    <cellStyle name="40% - Accent3 3 12" xfId="653"/>
    <cellStyle name="40% - Accent3 3 12 2" xfId="654"/>
    <cellStyle name="40% - Accent3 3 13" xfId="655"/>
    <cellStyle name="40% - Accent3 3 13 2" xfId="656"/>
    <cellStyle name="40% - Accent3 3 14" xfId="657"/>
    <cellStyle name="40% - Accent3 3 14 2" xfId="658"/>
    <cellStyle name="40% - Accent3 3 15" xfId="659"/>
    <cellStyle name="40% - Accent3 3 15 2" xfId="660"/>
    <cellStyle name="40% - Accent3 3 16" xfId="661"/>
    <cellStyle name="40% - Accent3 3 16 2" xfId="662"/>
    <cellStyle name="40% - Accent3 3 17" xfId="663"/>
    <cellStyle name="40% - Accent3 3 17 2" xfId="664"/>
    <cellStyle name="40% - Accent3 3 2" xfId="665"/>
    <cellStyle name="40% - Accent3 3 2 2" xfId="666"/>
    <cellStyle name="40% - Accent3 3 3" xfId="667"/>
    <cellStyle name="40% - Accent3 3 3 2" xfId="668"/>
    <cellStyle name="40% - Accent3 3 4" xfId="669"/>
    <cellStyle name="40% - Accent3 3 4 2" xfId="670"/>
    <cellStyle name="40% - Accent3 3 5" xfId="671"/>
    <cellStyle name="40% - Accent3 3 5 2" xfId="672"/>
    <cellStyle name="40% - Accent3 3 6" xfId="673"/>
    <cellStyle name="40% - Accent3 3 6 2" xfId="674"/>
    <cellStyle name="40% - Accent3 3 7" xfId="675"/>
    <cellStyle name="40% - Accent3 3 7 2" xfId="676"/>
    <cellStyle name="40% - Accent3 3 8" xfId="677"/>
    <cellStyle name="40% - Accent3 3 8 2" xfId="678"/>
    <cellStyle name="40% - Accent3 3 9" xfId="679"/>
    <cellStyle name="40% - Accent3 3 9 2" xfId="680"/>
    <cellStyle name="40% - Accent4" xfId="681"/>
    <cellStyle name="40% - Accent4 2" xfId="682"/>
    <cellStyle name="40% - Accent4 2 10" xfId="683"/>
    <cellStyle name="40% - Accent4 2 10 2" xfId="684"/>
    <cellStyle name="40% - Accent4 2 11" xfId="685"/>
    <cellStyle name="40% - Accent4 2 11 2" xfId="686"/>
    <cellStyle name="40% - Accent4 2 12" xfId="687"/>
    <cellStyle name="40% - Accent4 2 12 2" xfId="688"/>
    <cellStyle name="40% - Accent4 2 13" xfId="689"/>
    <cellStyle name="40% - Accent4 2 13 2" xfId="690"/>
    <cellStyle name="40% - Accent4 2 14" xfId="691"/>
    <cellStyle name="40% - Accent4 2 14 2" xfId="692"/>
    <cellStyle name="40% - Accent4 2 15" xfId="693"/>
    <cellStyle name="40% - Accent4 2 15 2" xfId="694"/>
    <cellStyle name="40% - Accent4 2 16" xfId="695"/>
    <cellStyle name="40% - Accent4 2 16 2" xfId="696"/>
    <cellStyle name="40% - Accent4 2 17" xfId="697"/>
    <cellStyle name="40% - Accent4 2 17 2" xfId="698"/>
    <cellStyle name="40% - Accent4 2 2" xfId="699"/>
    <cellStyle name="40% - Accent4 2 2 2" xfId="700"/>
    <cellStyle name="40% - Accent4 2 3" xfId="701"/>
    <cellStyle name="40% - Accent4 2 3 2" xfId="702"/>
    <cellStyle name="40% - Accent4 2 4" xfId="703"/>
    <cellStyle name="40% - Accent4 2 4 2" xfId="704"/>
    <cellStyle name="40% - Accent4 2 5" xfId="705"/>
    <cellStyle name="40% - Accent4 2 5 2" xfId="706"/>
    <cellStyle name="40% - Accent4 2 6" xfId="707"/>
    <cellStyle name="40% - Accent4 2 6 2" xfId="708"/>
    <cellStyle name="40% - Accent4 2 7" xfId="709"/>
    <cellStyle name="40% - Accent4 2 7 2" xfId="710"/>
    <cellStyle name="40% - Accent4 2 8" xfId="711"/>
    <cellStyle name="40% - Accent4 2 8 2" xfId="712"/>
    <cellStyle name="40% - Accent4 2 9" xfId="713"/>
    <cellStyle name="40% - Accent4 2 9 2" xfId="714"/>
    <cellStyle name="40% - Accent4 3 10" xfId="715"/>
    <cellStyle name="40% - Accent4 3 10 2" xfId="716"/>
    <cellStyle name="40% - Accent4 3 11" xfId="717"/>
    <cellStyle name="40% - Accent4 3 11 2" xfId="718"/>
    <cellStyle name="40% - Accent4 3 12" xfId="719"/>
    <cellStyle name="40% - Accent4 3 12 2" xfId="720"/>
    <cellStyle name="40% - Accent4 3 13" xfId="721"/>
    <cellStyle name="40% - Accent4 3 13 2" xfId="722"/>
    <cellStyle name="40% - Accent4 3 14" xfId="723"/>
    <cellStyle name="40% - Accent4 3 14 2" xfId="724"/>
    <cellStyle name="40% - Accent4 3 15" xfId="725"/>
    <cellStyle name="40% - Accent4 3 15 2" xfId="726"/>
    <cellStyle name="40% - Accent4 3 16" xfId="727"/>
    <cellStyle name="40% - Accent4 3 16 2" xfId="728"/>
    <cellStyle name="40% - Accent4 3 17" xfId="729"/>
    <cellStyle name="40% - Accent4 3 17 2" xfId="730"/>
    <cellStyle name="40% - Accent4 3 2" xfId="731"/>
    <cellStyle name="40% - Accent4 3 2 2" xfId="732"/>
    <cellStyle name="40% - Accent4 3 3" xfId="733"/>
    <cellStyle name="40% - Accent4 3 3 2" xfId="734"/>
    <cellStyle name="40% - Accent4 3 4" xfId="735"/>
    <cellStyle name="40% - Accent4 3 4 2" xfId="736"/>
    <cellStyle name="40% - Accent4 3 5" xfId="737"/>
    <cellStyle name="40% - Accent4 3 5 2" xfId="738"/>
    <cellStyle name="40% - Accent4 3 6" xfId="739"/>
    <cellStyle name="40% - Accent4 3 6 2" xfId="740"/>
    <cellStyle name="40% - Accent4 3 7" xfId="741"/>
    <cellStyle name="40% - Accent4 3 7 2" xfId="742"/>
    <cellStyle name="40% - Accent4 3 8" xfId="743"/>
    <cellStyle name="40% - Accent4 3 8 2" xfId="744"/>
    <cellStyle name="40% - Accent4 3 9" xfId="745"/>
    <cellStyle name="40% - Accent4 3 9 2" xfId="746"/>
    <cellStyle name="40% - Accent5" xfId="747"/>
    <cellStyle name="40% - Accent5 2" xfId="748"/>
    <cellStyle name="40% - Accent5 2 10" xfId="749"/>
    <cellStyle name="40% - Accent5 2 10 2" xfId="750"/>
    <cellStyle name="40% - Accent5 2 11" xfId="751"/>
    <cellStyle name="40% - Accent5 2 11 2" xfId="752"/>
    <cellStyle name="40% - Accent5 2 12" xfId="753"/>
    <cellStyle name="40% - Accent5 2 12 2" xfId="754"/>
    <cellStyle name="40% - Accent5 2 13" xfId="755"/>
    <cellStyle name="40% - Accent5 2 13 2" xfId="756"/>
    <cellStyle name="40% - Accent5 2 14" xfId="757"/>
    <cellStyle name="40% - Accent5 2 14 2" xfId="758"/>
    <cellStyle name="40% - Accent5 2 15" xfId="759"/>
    <cellStyle name="40% - Accent5 2 15 2" xfId="760"/>
    <cellStyle name="40% - Accent5 2 16" xfId="761"/>
    <cellStyle name="40% - Accent5 2 16 2" xfId="762"/>
    <cellStyle name="40% - Accent5 2 17" xfId="763"/>
    <cellStyle name="40% - Accent5 2 17 2" xfId="764"/>
    <cellStyle name="40% - Accent5 2 2" xfId="765"/>
    <cellStyle name="40% - Accent5 2 2 2" xfId="766"/>
    <cellStyle name="40% - Accent5 2 3" xfId="767"/>
    <cellStyle name="40% - Accent5 2 3 2" xfId="768"/>
    <cellStyle name="40% - Accent5 2 4" xfId="769"/>
    <cellStyle name="40% - Accent5 2 4 2" xfId="770"/>
    <cellStyle name="40% - Accent5 2 5" xfId="771"/>
    <cellStyle name="40% - Accent5 2 5 2" xfId="772"/>
    <cellStyle name="40% - Accent5 2 6" xfId="773"/>
    <cellStyle name="40% - Accent5 2 6 2" xfId="774"/>
    <cellStyle name="40% - Accent5 2 7" xfId="775"/>
    <cellStyle name="40% - Accent5 2 7 2" xfId="776"/>
    <cellStyle name="40% - Accent5 2 8" xfId="777"/>
    <cellStyle name="40% - Accent5 2 8 2" xfId="778"/>
    <cellStyle name="40% - Accent5 2 9" xfId="779"/>
    <cellStyle name="40% - Accent5 2 9 2" xfId="780"/>
    <cellStyle name="40% - Accent5 3 10" xfId="781"/>
    <cellStyle name="40% - Accent5 3 10 2" xfId="782"/>
    <cellStyle name="40% - Accent5 3 11" xfId="783"/>
    <cellStyle name="40% - Accent5 3 11 2" xfId="784"/>
    <cellStyle name="40% - Accent5 3 12" xfId="785"/>
    <cellStyle name="40% - Accent5 3 12 2" xfId="786"/>
    <cellStyle name="40% - Accent5 3 13" xfId="787"/>
    <cellStyle name="40% - Accent5 3 13 2" xfId="788"/>
    <cellStyle name="40% - Accent5 3 14" xfId="789"/>
    <cellStyle name="40% - Accent5 3 14 2" xfId="790"/>
    <cellStyle name="40% - Accent5 3 15" xfId="791"/>
    <cellStyle name="40% - Accent5 3 15 2" xfId="792"/>
    <cellStyle name="40% - Accent5 3 16" xfId="793"/>
    <cellStyle name="40% - Accent5 3 16 2" xfId="794"/>
    <cellStyle name="40% - Accent5 3 17" xfId="795"/>
    <cellStyle name="40% - Accent5 3 17 2" xfId="796"/>
    <cellStyle name="40% - Accent5 3 2" xfId="797"/>
    <cellStyle name="40% - Accent5 3 2 2" xfId="798"/>
    <cellStyle name="40% - Accent5 3 3" xfId="799"/>
    <cellStyle name="40% - Accent5 3 3 2" xfId="800"/>
    <cellStyle name="40% - Accent5 3 4" xfId="801"/>
    <cellStyle name="40% - Accent5 3 4 2" xfId="802"/>
    <cellStyle name="40% - Accent5 3 5" xfId="803"/>
    <cellStyle name="40% - Accent5 3 5 2" xfId="804"/>
    <cellStyle name="40% - Accent5 3 6" xfId="805"/>
    <cellStyle name="40% - Accent5 3 6 2" xfId="806"/>
    <cellStyle name="40% - Accent5 3 7" xfId="807"/>
    <cellStyle name="40% - Accent5 3 7 2" xfId="808"/>
    <cellStyle name="40% - Accent5 3 8" xfId="809"/>
    <cellStyle name="40% - Accent5 3 8 2" xfId="810"/>
    <cellStyle name="40% - Accent5 3 9" xfId="811"/>
    <cellStyle name="40% - Accent5 3 9 2" xfId="812"/>
    <cellStyle name="40% - Accent6" xfId="813"/>
    <cellStyle name="40% - Accent6 2" xfId="814"/>
    <cellStyle name="40% - Accent6 2 10" xfId="815"/>
    <cellStyle name="40% - Accent6 2 10 2" xfId="816"/>
    <cellStyle name="40% - Accent6 2 11" xfId="817"/>
    <cellStyle name="40% - Accent6 2 11 2" xfId="818"/>
    <cellStyle name="40% - Accent6 2 12" xfId="819"/>
    <cellStyle name="40% - Accent6 2 12 2" xfId="820"/>
    <cellStyle name="40% - Accent6 2 13" xfId="821"/>
    <cellStyle name="40% - Accent6 2 13 2" xfId="822"/>
    <cellStyle name="40% - Accent6 2 14" xfId="823"/>
    <cellStyle name="40% - Accent6 2 14 2" xfId="824"/>
    <cellStyle name="40% - Accent6 2 15" xfId="825"/>
    <cellStyle name="40% - Accent6 2 15 2" xfId="826"/>
    <cellStyle name="40% - Accent6 2 16" xfId="827"/>
    <cellStyle name="40% - Accent6 2 16 2" xfId="828"/>
    <cellStyle name="40% - Accent6 2 17" xfId="829"/>
    <cellStyle name="40% - Accent6 2 17 2" xfId="830"/>
    <cellStyle name="40% - Accent6 2 2" xfId="831"/>
    <cellStyle name="40% - Accent6 2 2 2" xfId="832"/>
    <cellStyle name="40% - Accent6 2 3" xfId="833"/>
    <cellStyle name="40% - Accent6 2 3 2" xfId="834"/>
    <cellStyle name="40% - Accent6 2 4" xfId="835"/>
    <cellStyle name="40% - Accent6 2 4 2" xfId="836"/>
    <cellStyle name="40% - Accent6 2 5" xfId="837"/>
    <cellStyle name="40% - Accent6 2 5 2" xfId="838"/>
    <cellStyle name="40% - Accent6 2 6" xfId="839"/>
    <cellStyle name="40% - Accent6 2 6 2" xfId="840"/>
    <cellStyle name="40% - Accent6 2 7" xfId="841"/>
    <cellStyle name="40% - Accent6 2 7 2" xfId="842"/>
    <cellStyle name="40% - Accent6 2 8" xfId="843"/>
    <cellStyle name="40% - Accent6 2 8 2" xfId="844"/>
    <cellStyle name="40% - Accent6 2 9" xfId="845"/>
    <cellStyle name="40% - Accent6 2 9 2" xfId="846"/>
    <cellStyle name="40% - Accent6 3 10" xfId="847"/>
    <cellStyle name="40% - Accent6 3 10 2" xfId="848"/>
    <cellStyle name="40% - Accent6 3 11" xfId="849"/>
    <cellStyle name="40% - Accent6 3 11 2" xfId="850"/>
    <cellStyle name="40% - Accent6 3 12" xfId="851"/>
    <cellStyle name="40% - Accent6 3 12 2" xfId="852"/>
    <cellStyle name="40% - Accent6 3 13" xfId="853"/>
    <cellStyle name="40% - Accent6 3 13 2" xfId="854"/>
    <cellStyle name="40% - Accent6 3 14" xfId="855"/>
    <cellStyle name="40% - Accent6 3 14 2" xfId="856"/>
    <cellStyle name="40% - Accent6 3 15" xfId="857"/>
    <cellStyle name="40% - Accent6 3 15 2" xfId="858"/>
    <cellStyle name="40% - Accent6 3 16" xfId="859"/>
    <cellStyle name="40% - Accent6 3 16 2" xfId="860"/>
    <cellStyle name="40% - Accent6 3 17" xfId="861"/>
    <cellStyle name="40% - Accent6 3 17 2" xfId="862"/>
    <cellStyle name="40% - Accent6 3 2" xfId="863"/>
    <cellStyle name="40% - Accent6 3 2 2" xfId="864"/>
    <cellStyle name="40% - Accent6 3 3" xfId="865"/>
    <cellStyle name="40% - Accent6 3 3 2" xfId="866"/>
    <cellStyle name="40% - Accent6 3 4" xfId="867"/>
    <cellStyle name="40% - Accent6 3 4 2" xfId="868"/>
    <cellStyle name="40% - Accent6 3 5" xfId="869"/>
    <cellStyle name="40% - Accent6 3 5 2" xfId="870"/>
    <cellStyle name="40% - Accent6 3 6" xfId="871"/>
    <cellStyle name="40% - Accent6 3 6 2" xfId="872"/>
    <cellStyle name="40% - Accent6 3 7" xfId="873"/>
    <cellStyle name="40% - Accent6 3 7 2" xfId="874"/>
    <cellStyle name="40% - Accent6 3 8" xfId="875"/>
    <cellStyle name="40% - Accent6 3 8 2" xfId="876"/>
    <cellStyle name="40% - Accent6 3 9" xfId="877"/>
    <cellStyle name="40% - Accent6 3 9 2" xfId="878"/>
    <cellStyle name="40% - Colore 1" xfId="879"/>
    <cellStyle name="40% - Colore 1 2" xfId="880"/>
    <cellStyle name="40% - Colore 1 3" xfId="881"/>
    <cellStyle name="40% - Colore 1 4" xfId="882"/>
    <cellStyle name="40% - Colore 2" xfId="883"/>
    <cellStyle name="40% - Colore 2 2" xfId="884"/>
    <cellStyle name="40% - Colore 2 3" xfId="885"/>
    <cellStyle name="40% - Colore 2 4" xfId="886"/>
    <cellStyle name="40% - Colore 3" xfId="887"/>
    <cellStyle name="40% - Colore 3 10" xfId="888"/>
    <cellStyle name="40% - Colore 3 11" xfId="889"/>
    <cellStyle name="40% - Colore 3 12" xfId="890"/>
    <cellStyle name="40% - Colore 3 13" xfId="891"/>
    <cellStyle name="40% - Colore 3 14" xfId="892"/>
    <cellStyle name="40% - Colore 3 15" xfId="893"/>
    <cellStyle name="40% - Colore 3 16" xfId="894"/>
    <cellStyle name="40% - Colore 3 2" xfId="895"/>
    <cellStyle name="40% - Colore 3 3" xfId="896"/>
    <cellStyle name="40% - Colore 3 4" xfId="897"/>
    <cellStyle name="40% - Colore 3 5" xfId="898"/>
    <cellStyle name="40% - Colore 3 6" xfId="899"/>
    <cellStyle name="40% - Colore 3 7" xfId="900"/>
    <cellStyle name="40% - Colore 3 8" xfId="901"/>
    <cellStyle name="40% - Colore 3 9" xfId="902"/>
    <cellStyle name="40% - Colore 4" xfId="903"/>
    <cellStyle name="40% - Colore 4 2" xfId="904"/>
    <cellStyle name="40% - Colore 4 3" xfId="905"/>
    <cellStyle name="40% - Colore 4 4" xfId="906"/>
    <cellStyle name="40% - Colore 5" xfId="907"/>
    <cellStyle name="40% - Colore 5 2" xfId="908"/>
    <cellStyle name="40% - Colore 5 3" xfId="909"/>
    <cellStyle name="40% - Colore 5 4" xfId="910"/>
    <cellStyle name="40% - Colore 6" xfId="911"/>
    <cellStyle name="40% - Colore 6 2" xfId="912"/>
    <cellStyle name="40% - Colore 6 3" xfId="913"/>
    <cellStyle name="40% - Colore 6 4" xfId="914"/>
    <cellStyle name="60% - Accent1" xfId="915"/>
    <cellStyle name="60% - Accent1 2" xfId="916"/>
    <cellStyle name="60% - Accent1 2 10" xfId="917"/>
    <cellStyle name="60% - Accent1 2 11" xfId="918"/>
    <cellStyle name="60% - Accent1 2 12" xfId="919"/>
    <cellStyle name="60% - Accent1 2 13" xfId="920"/>
    <cellStyle name="60% - Accent1 2 14" xfId="921"/>
    <cellStyle name="60% - Accent1 2 15" xfId="922"/>
    <cellStyle name="60% - Accent1 2 16" xfId="923"/>
    <cellStyle name="60% - Accent1 2 17" xfId="924"/>
    <cellStyle name="60% - Accent1 2 2" xfId="925"/>
    <cellStyle name="60% - Accent1 2 3" xfId="926"/>
    <cellStyle name="60% - Accent1 2 4" xfId="927"/>
    <cellStyle name="60% - Accent1 2 5" xfId="928"/>
    <cellStyle name="60% - Accent1 2 6" xfId="929"/>
    <cellStyle name="60% - Accent1 2 7" xfId="930"/>
    <cellStyle name="60% - Accent1 2 8" xfId="931"/>
    <cellStyle name="60% - Accent1 2 9" xfId="932"/>
    <cellStyle name="60% - Accent1 3 10" xfId="933"/>
    <cellStyle name="60% - Accent1 3 11" xfId="934"/>
    <cellStyle name="60% - Accent1 3 12" xfId="935"/>
    <cellStyle name="60% - Accent1 3 13" xfId="936"/>
    <cellStyle name="60% - Accent1 3 14" xfId="937"/>
    <cellStyle name="60% - Accent1 3 15" xfId="938"/>
    <cellStyle name="60% - Accent1 3 16" xfId="939"/>
    <cellStyle name="60% - Accent1 3 17" xfId="940"/>
    <cellStyle name="60% - Accent1 3 2" xfId="941"/>
    <cellStyle name="60% - Accent1 3 3" xfId="942"/>
    <cellStyle name="60% - Accent1 3 4" xfId="943"/>
    <cellStyle name="60% - Accent1 3 5" xfId="944"/>
    <cellStyle name="60% - Accent1 3 6" xfId="945"/>
    <cellStyle name="60% - Accent1 3 7" xfId="946"/>
    <cellStyle name="60% - Accent1 3 8" xfId="947"/>
    <cellStyle name="60% - Accent1 3 9" xfId="948"/>
    <cellStyle name="60% - Accent2" xfId="949"/>
    <cellStyle name="60% - Accent2 2" xfId="950"/>
    <cellStyle name="60% - Accent2 2 10" xfId="951"/>
    <cellStyle name="60% - Accent2 2 11" xfId="952"/>
    <cellStyle name="60% - Accent2 2 12" xfId="953"/>
    <cellStyle name="60% - Accent2 2 13" xfId="954"/>
    <cellStyle name="60% - Accent2 2 14" xfId="955"/>
    <cellStyle name="60% - Accent2 2 15" xfId="956"/>
    <cellStyle name="60% - Accent2 2 16" xfId="957"/>
    <cellStyle name="60% - Accent2 2 17" xfId="958"/>
    <cellStyle name="60% - Accent2 2 2" xfId="959"/>
    <cellStyle name="60% - Accent2 2 3" xfId="960"/>
    <cellStyle name="60% - Accent2 2 4" xfId="961"/>
    <cellStyle name="60% - Accent2 2 5" xfId="962"/>
    <cellStyle name="60% - Accent2 2 6" xfId="963"/>
    <cellStyle name="60% - Accent2 2 7" xfId="964"/>
    <cellStyle name="60% - Accent2 2 8" xfId="965"/>
    <cellStyle name="60% - Accent2 2 9" xfId="966"/>
    <cellStyle name="60% - Accent2 3 10" xfId="967"/>
    <cellStyle name="60% - Accent2 3 11" xfId="968"/>
    <cellStyle name="60% - Accent2 3 12" xfId="969"/>
    <cellStyle name="60% - Accent2 3 13" xfId="970"/>
    <cellStyle name="60% - Accent2 3 14" xfId="971"/>
    <cellStyle name="60% - Accent2 3 15" xfId="972"/>
    <cellStyle name="60% - Accent2 3 16" xfId="973"/>
    <cellStyle name="60% - Accent2 3 17" xfId="974"/>
    <cellStyle name="60% - Accent2 3 2" xfId="975"/>
    <cellStyle name="60% - Accent2 3 3" xfId="976"/>
    <cellStyle name="60% - Accent2 3 4" xfId="977"/>
    <cellStyle name="60% - Accent2 3 5" xfId="978"/>
    <cellStyle name="60% - Accent2 3 6" xfId="979"/>
    <cellStyle name="60% - Accent2 3 7" xfId="980"/>
    <cellStyle name="60% - Accent2 3 8" xfId="981"/>
    <cellStyle name="60% - Accent2 3 9" xfId="982"/>
    <cellStyle name="60% - Accent3" xfId="983"/>
    <cellStyle name="60% - Accent3 2" xfId="984"/>
    <cellStyle name="60% - Accent3 2 10" xfId="985"/>
    <cellStyle name="60% - Accent3 2 11" xfId="986"/>
    <cellStyle name="60% - Accent3 2 12" xfId="987"/>
    <cellStyle name="60% - Accent3 2 13" xfId="988"/>
    <cellStyle name="60% - Accent3 2 14" xfId="989"/>
    <cellStyle name="60% - Accent3 2 15" xfId="990"/>
    <cellStyle name="60% - Accent3 2 16" xfId="991"/>
    <cellStyle name="60% - Accent3 2 17" xfId="992"/>
    <cellStyle name="60% - Accent3 2 2" xfId="993"/>
    <cellStyle name="60% - Accent3 2 3" xfId="994"/>
    <cellStyle name="60% - Accent3 2 4" xfId="995"/>
    <cellStyle name="60% - Accent3 2 5" xfId="996"/>
    <cellStyle name="60% - Accent3 2 6" xfId="997"/>
    <cellStyle name="60% - Accent3 2 7" xfId="998"/>
    <cellStyle name="60% - Accent3 2 8" xfId="999"/>
    <cellStyle name="60% - Accent3 2 9" xfId="1000"/>
    <cellStyle name="60% - Accent3 3 10" xfId="1001"/>
    <cellStyle name="60% - Accent3 3 11" xfId="1002"/>
    <cellStyle name="60% - Accent3 3 12" xfId="1003"/>
    <cellStyle name="60% - Accent3 3 13" xfId="1004"/>
    <cellStyle name="60% - Accent3 3 14" xfId="1005"/>
    <cellStyle name="60% - Accent3 3 15" xfId="1006"/>
    <cellStyle name="60% - Accent3 3 16" xfId="1007"/>
    <cellStyle name="60% - Accent3 3 17" xfId="1008"/>
    <cellStyle name="60% - Accent3 3 2" xfId="1009"/>
    <cellStyle name="60% - Accent3 3 3" xfId="1010"/>
    <cellStyle name="60% - Accent3 3 4" xfId="1011"/>
    <cellStyle name="60% - Accent3 3 5" xfId="1012"/>
    <cellStyle name="60% - Accent3 3 6" xfId="1013"/>
    <cellStyle name="60% - Accent3 3 7" xfId="1014"/>
    <cellStyle name="60% - Accent3 3 8" xfId="1015"/>
    <cellStyle name="60% - Accent3 3 9" xfId="1016"/>
    <cellStyle name="60% - Accent4" xfId="1017"/>
    <cellStyle name="60% - Accent4 2" xfId="1018"/>
    <cellStyle name="60% - Accent4 2 10" xfId="1019"/>
    <cellStyle name="60% - Accent4 2 11" xfId="1020"/>
    <cellStyle name="60% - Accent4 2 12" xfId="1021"/>
    <cellStyle name="60% - Accent4 2 13" xfId="1022"/>
    <cellStyle name="60% - Accent4 2 14" xfId="1023"/>
    <cellStyle name="60% - Accent4 2 15" xfId="1024"/>
    <cellStyle name="60% - Accent4 2 16" xfId="1025"/>
    <cellStyle name="60% - Accent4 2 17" xfId="1026"/>
    <cellStyle name="60% - Accent4 2 2" xfId="1027"/>
    <cellStyle name="60% - Accent4 2 3" xfId="1028"/>
    <cellStyle name="60% - Accent4 2 4" xfId="1029"/>
    <cellStyle name="60% - Accent4 2 5" xfId="1030"/>
    <cellStyle name="60% - Accent4 2 6" xfId="1031"/>
    <cellStyle name="60% - Accent4 2 7" xfId="1032"/>
    <cellStyle name="60% - Accent4 2 8" xfId="1033"/>
    <cellStyle name="60% - Accent4 2 9" xfId="1034"/>
    <cellStyle name="60% - Accent4 3 10" xfId="1035"/>
    <cellStyle name="60% - Accent4 3 11" xfId="1036"/>
    <cellStyle name="60% - Accent4 3 12" xfId="1037"/>
    <cellStyle name="60% - Accent4 3 13" xfId="1038"/>
    <cellStyle name="60% - Accent4 3 14" xfId="1039"/>
    <cellStyle name="60% - Accent4 3 15" xfId="1040"/>
    <cellStyle name="60% - Accent4 3 16" xfId="1041"/>
    <cellStyle name="60% - Accent4 3 17" xfId="1042"/>
    <cellStyle name="60% - Accent4 3 2" xfId="1043"/>
    <cellStyle name="60% - Accent4 3 3" xfId="1044"/>
    <cellStyle name="60% - Accent4 3 4" xfId="1045"/>
    <cellStyle name="60% - Accent4 3 5" xfId="1046"/>
    <cellStyle name="60% - Accent4 3 6" xfId="1047"/>
    <cellStyle name="60% - Accent4 3 7" xfId="1048"/>
    <cellStyle name="60% - Accent4 3 8" xfId="1049"/>
    <cellStyle name="60% - Accent4 3 9" xfId="1050"/>
    <cellStyle name="60% - Accent5" xfId="1051"/>
    <cellStyle name="60% - Accent5 2" xfId="1052"/>
    <cellStyle name="60% - Accent5 2 10" xfId="1053"/>
    <cellStyle name="60% - Accent5 2 11" xfId="1054"/>
    <cellStyle name="60% - Accent5 2 12" xfId="1055"/>
    <cellStyle name="60% - Accent5 2 13" xfId="1056"/>
    <cellStyle name="60% - Accent5 2 14" xfId="1057"/>
    <cellStyle name="60% - Accent5 2 15" xfId="1058"/>
    <cellStyle name="60% - Accent5 2 16" xfId="1059"/>
    <cellStyle name="60% - Accent5 2 17" xfId="1060"/>
    <cellStyle name="60% - Accent5 2 2" xfId="1061"/>
    <cellStyle name="60% - Accent5 2 3" xfId="1062"/>
    <cellStyle name="60% - Accent5 2 4" xfId="1063"/>
    <cellStyle name="60% - Accent5 2 5" xfId="1064"/>
    <cellStyle name="60% - Accent5 2 6" xfId="1065"/>
    <cellStyle name="60% - Accent5 2 7" xfId="1066"/>
    <cellStyle name="60% - Accent5 2 8" xfId="1067"/>
    <cellStyle name="60% - Accent5 2 9" xfId="1068"/>
    <cellStyle name="60% - Accent5 3 10" xfId="1069"/>
    <cellStyle name="60% - Accent5 3 11" xfId="1070"/>
    <cellStyle name="60% - Accent5 3 12" xfId="1071"/>
    <cellStyle name="60% - Accent5 3 13" xfId="1072"/>
    <cellStyle name="60% - Accent5 3 14" xfId="1073"/>
    <cellStyle name="60% - Accent5 3 15" xfId="1074"/>
    <cellStyle name="60% - Accent5 3 16" xfId="1075"/>
    <cellStyle name="60% - Accent5 3 17" xfId="1076"/>
    <cellStyle name="60% - Accent5 3 2" xfId="1077"/>
    <cellStyle name="60% - Accent5 3 3" xfId="1078"/>
    <cellStyle name="60% - Accent5 3 4" xfId="1079"/>
    <cellStyle name="60% - Accent5 3 5" xfId="1080"/>
    <cellStyle name="60% - Accent5 3 6" xfId="1081"/>
    <cellStyle name="60% - Accent5 3 7" xfId="1082"/>
    <cellStyle name="60% - Accent5 3 8" xfId="1083"/>
    <cellStyle name="60% - Accent5 3 9" xfId="1084"/>
    <cellStyle name="60% - Accent6" xfId="1085"/>
    <cellStyle name="60% - Accent6 2" xfId="1086"/>
    <cellStyle name="60% - Accent6 2 10" xfId="1087"/>
    <cellStyle name="60% - Accent6 2 11" xfId="1088"/>
    <cellStyle name="60% - Accent6 2 12" xfId="1089"/>
    <cellStyle name="60% - Accent6 2 13" xfId="1090"/>
    <cellStyle name="60% - Accent6 2 14" xfId="1091"/>
    <cellStyle name="60% - Accent6 2 15" xfId="1092"/>
    <cellStyle name="60% - Accent6 2 16" xfId="1093"/>
    <cellStyle name="60% - Accent6 2 17" xfId="1094"/>
    <cellStyle name="60% - Accent6 2 2" xfId="1095"/>
    <cellStyle name="60% - Accent6 2 3" xfId="1096"/>
    <cellStyle name="60% - Accent6 2 4" xfId="1097"/>
    <cellStyle name="60% - Accent6 2 5" xfId="1098"/>
    <cellStyle name="60% - Accent6 2 6" xfId="1099"/>
    <cellStyle name="60% - Accent6 2 7" xfId="1100"/>
    <cellStyle name="60% - Accent6 2 8" xfId="1101"/>
    <cellStyle name="60% - Accent6 2 9" xfId="1102"/>
    <cellStyle name="60% - Accent6 3 10" xfId="1103"/>
    <cellStyle name="60% - Accent6 3 11" xfId="1104"/>
    <cellStyle name="60% - Accent6 3 12" xfId="1105"/>
    <cellStyle name="60% - Accent6 3 13" xfId="1106"/>
    <cellStyle name="60% - Accent6 3 14" xfId="1107"/>
    <cellStyle name="60% - Accent6 3 15" xfId="1108"/>
    <cellStyle name="60% - Accent6 3 16" xfId="1109"/>
    <cellStyle name="60% - Accent6 3 17" xfId="1110"/>
    <cellStyle name="60% - Accent6 3 2" xfId="1111"/>
    <cellStyle name="60% - Accent6 3 3" xfId="1112"/>
    <cellStyle name="60% - Accent6 3 4" xfId="1113"/>
    <cellStyle name="60% - Accent6 3 5" xfId="1114"/>
    <cellStyle name="60% - Accent6 3 6" xfId="1115"/>
    <cellStyle name="60% - Accent6 3 7" xfId="1116"/>
    <cellStyle name="60% - Accent6 3 8" xfId="1117"/>
    <cellStyle name="60% - Accent6 3 9" xfId="1118"/>
    <cellStyle name="60% - Colore 1" xfId="1119"/>
    <cellStyle name="60% - Colore 1 2" xfId="1120"/>
    <cellStyle name="60% - Colore 1 3" xfId="1121"/>
    <cellStyle name="60% - Colore 2" xfId="1122"/>
    <cellStyle name="60% - Colore 2 2" xfId="1123"/>
    <cellStyle name="60% - Colore 2 3" xfId="1124"/>
    <cellStyle name="60% - Colore 3" xfId="1125"/>
    <cellStyle name="60% - Colore 3 10" xfId="1126"/>
    <cellStyle name="60% - Colore 3 11" xfId="1127"/>
    <cellStyle name="60% - Colore 3 12" xfId="1128"/>
    <cellStyle name="60% - Colore 3 13" xfId="1129"/>
    <cellStyle name="60% - Colore 3 14" xfId="1130"/>
    <cellStyle name="60% - Colore 3 15" xfId="1131"/>
    <cellStyle name="60% - Colore 3 2" xfId="1132"/>
    <cellStyle name="60% - Colore 3 3" xfId="1133"/>
    <cellStyle name="60% - Colore 3 4" xfId="1134"/>
    <cellStyle name="60% - Colore 3 5" xfId="1135"/>
    <cellStyle name="60% - Colore 3 6" xfId="1136"/>
    <cellStyle name="60% - Colore 3 7" xfId="1137"/>
    <cellStyle name="60% - Colore 3 8" xfId="1138"/>
    <cellStyle name="60% - Colore 3 9" xfId="1139"/>
    <cellStyle name="60% - Colore 4" xfId="1140"/>
    <cellStyle name="60% - Colore 4 10" xfId="1141"/>
    <cellStyle name="60% - Colore 4 11" xfId="1142"/>
    <cellStyle name="60% - Colore 4 12" xfId="1143"/>
    <cellStyle name="60% - Colore 4 13" xfId="1144"/>
    <cellStyle name="60% - Colore 4 14" xfId="1145"/>
    <cellStyle name="60% - Colore 4 15" xfId="1146"/>
    <cellStyle name="60% - Colore 4 2" xfId="1147"/>
    <cellStyle name="60% - Colore 4 3" xfId="1148"/>
    <cellStyle name="60% - Colore 4 4" xfId="1149"/>
    <cellStyle name="60% - Colore 4 5" xfId="1150"/>
    <cellStyle name="60% - Colore 4 6" xfId="1151"/>
    <cellStyle name="60% - Colore 4 7" xfId="1152"/>
    <cellStyle name="60% - Colore 4 8" xfId="1153"/>
    <cellStyle name="60% - Colore 4 9" xfId="1154"/>
    <cellStyle name="60% - Colore 5" xfId="1155"/>
    <cellStyle name="60% - Colore 5 2" xfId="1156"/>
    <cellStyle name="60% - Colore 5 3" xfId="1157"/>
    <cellStyle name="60% - Colore 6" xfId="1158"/>
    <cellStyle name="60% - Colore 6 10" xfId="1159"/>
    <cellStyle name="60% - Colore 6 11" xfId="1160"/>
    <cellStyle name="60% - Colore 6 12" xfId="1161"/>
    <cellStyle name="60% - Colore 6 13" xfId="1162"/>
    <cellStyle name="60% - Colore 6 14" xfId="1163"/>
    <cellStyle name="60% - Colore 6 15" xfId="1164"/>
    <cellStyle name="60% - Colore 6 2" xfId="1165"/>
    <cellStyle name="60% - Colore 6 3" xfId="1166"/>
    <cellStyle name="60% - Colore 6 4" xfId="1167"/>
    <cellStyle name="60% - Colore 6 5" xfId="1168"/>
    <cellStyle name="60% - Colore 6 6" xfId="1169"/>
    <cellStyle name="60% - Colore 6 7" xfId="1170"/>
    <cellStyle name="60% - Colore 6 8" xfId="1171"/>
    <cellStyle name="60% - Colore 6 9" xfId="1172"/>
    <cellStyle name="Accent1" xfId="1173"/>
    <cellStyle name="Accent1 2" xfId="1174"/>
    <cellStyle name="Accent1 2 10" xfId="1175"/>
    <cellStyle name="Accent1 2 11" xfId="1176"/>
    <cellStyle name="Accent1 2 12" xfId="1177"/>
    <cellStyle name="Accent1 2 13" xfId="1178"/>
    <cellStyle name="Accent1 2 14" xfId="1179"/>
    <cellStyle name="Accent1 2 15" xfId="1180"/>
    <cellStyle name="Accent1 2 16" xfId="1181"/>
    <cellStyle name="Accent1 2 17" xfId="1182"/>
    <cellStyle name="Accent1 2 2" xfId="1183"/>
    <cellStyle name="Accent1 2 3" xfId="1184"/>
    <cellStyle name="Accent1 2 4" xfId="1185"/>
    <cellStyle name="Accent1 2 5" xfId="1186"/>
    <cellStyle name="Accent1 2 6" xfId="1187"/>
    <cellStyle name="Accent1 2 7" xfId="1188"/>
    <cellStyle name="Accent1 2 8" xfId="1189"/>
    <cellStyle name="Accent1 2 9" xfId="1190"/>
    <cellStyle name="Accent1 3 10" xfId="1191"/>
    <cellStyle name="Accent1 3 11" xfId="1192"/>
    <cellStyle name="Accent1 3 12" xfId="1193"/>
    <cellStyle name="Accent1 3 13" xfId="1194"/>
    <cellStyle name="Accent1 3 14" xfId="1195"/>
    <cellStyle name="Accent1 3 15" xfId="1196"/>
    <cellStyle name="Accent1 3 16" xfId="1197"/>
    <cellStyle name="Accent1 3 17" xfId="1198"/>
    <cellStyle name="Accent1 3 2" xfId="1199"/>
    <cellStyle name="Accent1 3 3" xfId="1200"/>
    <cellStyle name="Accent1 3 4" xfId="1201"/>
    <cellStyle name="Accent1 3 5" xfId="1202"/>
    <cellStyle name="Accent1 3 6" xfId="1203"/>
    <cellStyle name="Accent1 3 7" xfId="1204"/>
    <cellStyle name="Accent1 3 8" xfId="1205"/>
    <cellStyle name="Accent1 3 9" xfId="1206"/>
    <cellStyle name="Accent2" xfId="1207"/>
    <cellStyle name="Accent2 2" xfId="1208"/>
    <cellStyle name="Accent2 2 10" xfId="1209"/>
    <cellStyle name="Accent2 2 11" xfId="1210"/>
    <cellStyle name="Accent2 2 12" xfId="1211"/>
    <cellStyle name="Accent2 2 13" xfId="1212"/>
    <cellStyle name="Accent2 2 14" xfId="1213"/>
    <cellStyle name="Accent2 2 15" xfId="1214"/>
    <cellStyle name="Accent2 2 16" xfId="1215"/>
    <cellStyle name="Accent2 2 17" xfId="1216"/>
    <cellStyle name="Accent2 2 2" xfId="1217"/>
    <cellStyle name="Accent2 2 3" xfId="1218"/>
    <cellStyle name="Accent2 2 4" xfId="1219"/>
    <cellStyle name="Accent2 2 5" xfId="1220"/>
    <cellStyle name="Accent2 2 6" xfId="1221"/>
    <cellStyle name="Accent2 2 7" xfId="1222"/>
    <cellStyle name="Accent2 2 8" xfId="1223"/>
    <cellStyle name="Accent2 2 9" xfId="1224"/>
    <cellStyle name="Accent2 3 10" xfId="1225"/>
    <cellStyle name="Accent2 3 11" xfId="1226"/>
    <cellStyle name="Accent2 3 12" xfId="1227"/>
    <cellStyle name="Accent2 3 13" xfId="1228"/>
    <cellStyle name="Accent2 3 14" xfId="1229"/>
    <cellStyle name="Accent2 3 15" xfId="1230"/>
    <cellStyle name="Accent2 3 16" xfId="1231"/>
    <cellStyle name="Accent2 3 17" xfId="1232"/>
    <cellStyle name="Accent2 3 2" xfId="1233"/>
    <cellStyle name="Accent2 3 3" xfId="1234"/>
    <cellStyle name="Accent2 3 4" xfId="1235"/>
    <cellStyle name="Accent2 3 5" xfId="1236"/>
    <cellStyle name="Accent2 3 6" xfId="1237"/>
    <cellStyle name="Accent2 3 7" xfId="1238"/>
    <cellStyle name="Accent2 3 8" xfId="1239"/>
    <cellStyle name="Accent2 3 9" xfId="1240"/>
    <cellStyle name="Accent3" xfId="1241"/>
    <cellStyle name="Accent3 2" xfId="1242"/>
    <cellStyle name="Accent3 2 10" xfId="1243"/>
    <cellStyle name="Accent3 2 11" xfId="1244"/>
    <cellStyle name="Accent3 2 12" xfId="1245"/>
    <cellStyle name="Accent3 2 13" xfId="1246"/>
    <cellStyle name="Accent3 2 14" xfId="1247"/>
    <cellStyle name="Accent3 2 15" xfId="1248"/>
    <cellStyle name="Accent3 2 16" xfId="1249"/>
    <cellStyle name="Accent3 2 17" xfId="1250"/>
    <cellStyle name="Accent3 2 2" xfId="1251"/>
    <cellStyle name="Accent3 2 3" xfId="1252"/>
    <cellStyle name="Accent3 2 4" xfId="1253"/>
    <cellStyle name="Accent3 2 5" xfId="1254"/>
    <cellStyle name="Accent3 2 6" xfId="1255"/>
    <cellStyle name="Accent3 2 7" xfId="1256"/>
    <cellStyle name="Accent3 2 8" xfId="1257"/>
    <cellStyle name="Accent3 2 9" xfId="1258"/>
    <cellStyle name="Accent3 3 10" xfId="1259"/>
    <cellStyle name="Accent3 3 11" xfId="1260"/>
    <cellStyle name="Accent3 3 12" xfId="1261"/>
    <cellStyle name="Accent3 3 13" xfId="1262"/>
    <cellStyle name="Accent3 3 14" xfId="1263"/>
    <cellStyle name="Accent3 3 15" xfId="1264"/>
    <cellStyle name="Accent3 3 16" xfId="1265"/>
    <cellStyle name="Accent3 3 17" xfId="1266"/>
    <cellStyle name="Accent3 3 2" xfId="1267"/>
    <cellStyle name="Accent3 3 3" xfId="1268"/>
    <cellStyle name="Accent3 3 4" xfId="1269"/>
    <cellStyle name="Accent3 3 5" xfId="1270"/>
    <cellStyle name="Accent3 3 6" xfId="1271"/>
    <cellStyle name="Accent3 3 7" xfId="1272"/>
    <cellStyle name="Accent3 3 8" xfId="1273"/>
    <cellStyle name="Accent3 3 9" xfId="1274"/>
    <cellStyle name="Accent4" xfId="1275"/>
    <cellStyle name="Accent4 2" xfId="1276"/>
    <cellStyle name="Accent4 2 10" xfId="1277"/>
    <cellStyle name="Accent4 2 11" xfId="1278"/>
    <cellStyle name="Accent4 2 12" xfId="1279"/>
    <cellStyle name="Accent4 2 13" xfId="1280"/>
    <cellStyle name="Accent4 2 14" xfId="1281"/>
    <cellStyle name="Accent4 2 15" xfId="1282"/>
    <cellStyle name="Accent4 2 16" xfId="1283"/>
    <cellStyle name="Accent4 2 17" xfId="1284"/>
    <cellStyle name="Accent4 2 2" xfId="1285"/>
    <cellStyle name="Accent4 2 3" xfId="1286"/>
    <cellStyle name="Accent4 2 4" xfId="1287"/>
    <cellStyle name="Accent4 2 5" xfId="1288"/>
    <cellStyle name="Accent4 2 6" xfId="1289"/>
    <cellStyle name="Accent4 2 7" xfId="1290"/>
    <cellStyle name="Accent4 2 8" xfId="1291"/>
    <cellStyle name="Accent4 2 9" xfId="1292"/>
    <cellStyle name="Accent4 3 10" xfId="1293"/>
    <cellStyle name="Accent4 3 11" xfId="1294"/>
    <cellStyle name="Accent4 3 12" xfId="1295"/>
    <cellStyle name="Accent4 3 13" xfId="1296"/>
    <cellStyle name="Accent4 3 14" xfId="1297"/>
    <cellStyle name="Accent4 3 15" xfId="1298"/>
    <cellStyle name="Accent4 3 16" xfId="1299"/>
    <cellStyle name="Accent4 3 17" xfId="1300"/>
    <cellStyle name="Accent4 3 2" xfId="1301"/>
    <cellStyle name="Accent4 3 3" xfId="1302"/>
    <cellStyle name="Accent4 3 4" xfId="1303"/>
    <cellStyle name="Accent4 3 5" xfId="1304"/>
    <cellStyle name="Accent4 3 6" xfId="1305"/>
    <cellStyle name="Accent4 3 7" xfId="1306"/>
    <cellStyle name="Accent4 3 8" xfId="1307"/>
    <cellStyle name="Accent4 3 9" xfId="1308"/>
    <cellStyle name="Accent5" xfId="1309"/>
    <cellStyle name="Accent5 2" xfId="1310"/>
    <cellStyle name="Accent5 2 10" xfId="1311"/>
    <cellStyle name="Accent5 2 11" xfId="1312"/>
    <cellStyle name="Accent5 2 12" xfId="1313"/>
    <cellStyle name="Accent5 2 13" xfId="1314"/>
    <cellStyle name="Accent5 2 14" xfId="1315"/>
    <cellStyle name="Accent5 2 15" xfId="1316"/>
    <cellStyle name="Accent5 2 16" xfId="1317"/>
    <cellStyle name="Accent5 2 17" xfId="1318"/>
    <cellStyle name="Accent5 2 2" xfId="1319"/>
    <cellStyle name="Accent5 2 3" xfId="1320"/>
    <cellStyle name="Accent5 2 4" xfId="1321"/>
    <cellStyle name="Accent5 2 5" xfId="1322"/>
    <cellStyle name="Accent5 2 6" xfId="1323"/>
    <cellStyle name="Accent5 2 7" xfId="1324"/>
    <cellStyle name="Accent5 2 8" xfId="1325"/>
    <cellStyle name="Accent5 2 9" xfId="1326"/>
    <cellStyle name="Accent5 3 10" xfId="1327"/>
    <cellStyle name="Accent5 3 11" xfId="1328"/>
    <cellStyle name="Accent5 3 12" xfId="1329"/>
    <cellStyle name="Accent5 3 13" xfId="1330"/>
    <cellStyle name="Accent5 3 14" xfId="1331"/>
    <cellStyle name="Accent5 3 15" xfId="1332"/>
    <cellStyle name="Accent5 3 16" xfId="1333"/>
    <cellStyle name="Accent5 3 17" xfId="1334"/>
    <cellStyle name="Accent5 3 2" xfId="1335"/>
    <cellStyle name="Accent5 3 3" xfId="1336"/>
    <cellStyle name="Accent5 3 4" xfId="1337"/>
    <cellStyle name="Accent5 3 5" xfId="1338"/>
    <cellStyle name="Accent5 3 6" xfId="1339"/>
    <cellStyle name="Accent5 3 7" xfId="1340"/>
    <cellStyle name="Accent5 3 8" xfId="1341"/>
    <cellStyle name="Accent5 3 9" xfId="1342"/>
    <cellStyle name="Accent6" xfId="1343"/>
    <cellStyle name="Accent6 2" xfId="1344"/>
    <cellStyle name="Accent6 2 10" xfId="1345"/>
    <cellStyle name="Accent6 2 11" xfId="1346"/>
    <cellStyle name="Accent6 2 12" xfId="1347"/>
    <cellStyle name="Accent6 2 13" xfId="1348"/>
    <cellStyle name="Accent6 2 14" xfId="1349"/>
    <cellStyle name="Accent6 2 15" xfId="1350"/>
    <cellStyle name="Accent6 2 16" xfId="1351"/>
    <cellStyle name="Accent6 2 17" xfId="1352"/>
    <cellStyle name="Accent6 2 2" xfId="1353"/>
    <cellStyle name="Accent6 2 3" xfId="1354"/>
    <cellStyle name="Accent6 2 4" xfId="1355"/>
    <cellStyle name="Accent6 2 5" xfId="1356"/>
    <cellStyle name="Accent6 2 6" xfId="1357"/>
    <cellStyle name="Accent6 2 7" xfId="1358"/>
    <cellStyle name="Accent6 2 8" xfId="1359"/>
    <cellStyle name="Accent6 2 9" xfId="1360"/>
    <cellStyle name="Accent6 3 10" xfId="1361"/>
    <cellStyle name="Accent6 3 11" xfId="1362"/>
    <cellStyle name="Accent6 3 12" xfId="1363"/>
    <cellStyle name="Accent6 3 13" xfId="1364"/>
    <cellStyle name="Accent6 3 14" xfId="1365"/>
    <cellStyle name="Accent6 3 15" xfId="1366"/>
    <cellStyle name="Accent6 3 16" xfId="1367"/>
    <cellStyle name="Accent6 3 17" xfId="1368"/>
    <cellStyle name="Accent6 3 2" xfId="1369"/>
    <cellStyle name="Accent6 3 3" xfId="1370"/>
    <cellStyle name="Accent6 3 4" xfId="1371"/>
    <cellStyle name="Accent6 3 5" xfId="1372"/>
    <cellStyle name="Accent6 3 6" xfId="1373"/>
    <cellStyle name="Accent6 3 7" xfId="1374"/>
    <cellStyle name="Accent6 3 8" xfId="1375"/>
    <cellStyle name="Accent6 3 9" xfId="1376"/>
    <cellStyle name="Bad" xfId="1377"/>
    <cellStyle name="Bad 2" xfId="1378"/>
    <cellStyle name="Bad 2 10" xfId="1379"/>
    <cellStyle name="Bad 2 11" xfId="1380"/>
    <cellStyle name="Bad 2 12" xfId="1381"/>
    <cellStyle name="Bad 2 13" xfId="1382"/>
    <cellStyle name="Bad 2 14" xfId="1383"/>
    <cellStyle name="Bad 2 15" xfId="1384"/>
    <cellStyle name="Bad 2 16" xfId="1385"/>
    <cellStyle name="Bad 2 17" xfId="1386"/>
    <cellStyle name="Bad 2 2" xfId="1387"/>
    <cellStyle name="Bad 2 3" xfId="1388"/>
    <cellStyle name="Bad 2 4" xfId="1389"/>
    <cellStyle name="Bad 2 5" xfId="1390"/>
    <cellStyle name="Bad 2 6" xfId="1391"/>
    <cellStyle name="Bad 2 7" xfId="1392"/>
    <cellStyle name="Bad 2 8" xfId="1393"/>
    <cellStyle name="Bad 2 9" xfId="1394"/>
    <cellStyle name="Bad 3 10" xfId="1395"/>
    <cellStyle name="Bad 3 11" xfId="1396"/>
    <cellStyle name="Bad 3 12" xfId="1397"/>
    <cellStyle name="Bad 3 13" xfId="1398"/>
    <cellStyle name="Bad 3 14" xfId="1399"/>
    <cellStyle name="Bad 3 15" xfId="1400"/>
    <cellStyle name="Bad 3 16" xfId="1401"/>
    <cellStyle name="Bad 3 17" xfId="1402"/>
    <cellStyle name="Bad 3 2" xfId="1403"/>
    <cellStyle name="Bad 3 3" xfId="1404"/>
    <cellStyle name="Bad 3 4" xfId="1405"/>
    <cellStyle name="Bad 3 5" xfId="1406"/>
    <cellStyle name="Bad 3 6" xfId="1407"/>
    <cellStyle name="Bad 3 7" xfId="1408"/>
    <cellStyle name="Bad 3 8" xfId="1409"/>
    <cellStyle name="Bad 3 9" xfId="1410"/>
    <cellStyle name="Calcolo" xfId="1411"/>
    <cellStyle name="Calcolo 2" xfId="1412"/>
    <cellStyle name="Calcolo 3" xfId="1413"/>
    <cellStyle name="Calculation" xfId="1414"/>
    <cellStyle name="Calculation 2" xfId="1415"/>
    <cellStyle name="Calculation 2 10" xfId="1416"/>
    <cellStyle name="Calculation 2 11" xfId="1417"/>
    <cellStyle name="Calculation 2 12" xfId="1418"/>
    <cellStyle name="Calculation 2 13" xfId="1419"/>
    <cellStyle name="Calculation 2 14" xfId="1420"/>
    <cellStyle name="Calculation 2 15" xfId="1421"/>
    <cellStyle name="Calculation 2 16" xfId="1422"/>
    <cellStyle name="Calculation 2 17" xfId="1423"/>
    <cellStyle name="Calculation 2 2" xfId="1424"/>
    <cellStyle name="Calculation 2 3" xfId="1425"/>
    <cellStyle name="Calculation 2 4" xfId="1426"/>
    <cellStyle name="Calculation 2 5" xfId="1427"/>
    <cellStyle name="Calculation 2 6" xfId="1428"/>
    <cellStyle name="Calculation 2 7" xfId="1429"/>
    <cellStyle name="Calculation 2 8" xfId="1430"/>
    <cellStyle name="Calculation 2 9" xfId="1431"/>
    <cellStyle name="Calculation 3 10" xfId="1432"/>
    <cellStyle name="Calculation 3 11" xfId="1433"/>
    <cellStyle name="Calculation 3 12" xfId="1434"/>
    <cellStyle name="Calculation 3 13" xfId="1435"/>
    <cellStyle name="Calculation 3 14" xfId="1436"/>
    <cellStyle name="Calculation 3 15" xfId="1437"/>
    <cellStyle name="Calculation 3 16" xfId="1438"/>
    <cellStyle name="Calculation 3 17" xfId="1439"/>
    <cellStyle name="Calculation 3 2" xfId="1440"/>
    <cellStyle name="Calculation 3 3" xfId="1441"/>
    <cellStyle name="Calculation 3 4" xfId="1442"/>
    <cellStyle name="Calculation 3 5" xfId="1443"/>
    <cellStyle name="Calculation 3 6" xfId="1444"/>
    <cellStyle name="Calculation 3 7" xfId="1445"/>
    <cellStyle name="Calculation 3 8" xfId="1446"/>
    <cellStyle name="Calculation 3 9" xfId="1447"/>
    <cellStyle name="Cella collegata" xfId="1448"/>
    <cellStyle name="Cella collegata 2" xfId="1449"/>
    <cellStyle name="Cella collegata 3" xfId="1450"/>
    <cellStyle name="Cella da controllare" xfId="1451"/>
    <cellStyle name="Cella da controllare 2" xfId="1452"/>
    <cellStyle name="Cella da controllare 3" xfId="1453"/>
    <cellStyle name="Check Cell" xfId="1454"/>
    <cellStyle name="Check Cell 2" xfId="1455"/>
    <cellStyle name="Check Cell 2 10" xfId="1456"/>
    <cellStyle name="Check Cell 2 11" xfId="1457"/>
    <cellStyle name="Check Cell 2 12" xfId="1458"/>
    <cellStyle name="Check Cell 2 13" xfId="1459"/>
    <cellStyle name="Check Cell 2 14" xfId="1460"/>
    <cellStyle name="Check Cell 2 15" xfId="1461"/>
    <cellStyle name="Check Cell 2 16" xfId="1462"/>
    <cellStyle name="Check Cell 2 17" xfId="1463"/>
    <cellStyle name="Check Cell 2 2" xfId="1464"/>
    <cellStyle name="Check Cell 2 3" xfId="1465"/>
    <cellStyle name="Check Cell 2 4" xfId="1466"/>
    <cellStyle name="Check Cell 2 5" xfId="1467"/>
    <cellStyle name="Check Cell 2 6" xfId="1468"/>
    <cellStyle name="Check Cell 2 7" xfId="1469"/>
    <cellStyle name="Check Cell 2 8" xfId="1470"/>
    <cellStyle name="Check Cell 2 9" xfId="1471"/>
    <cellStyle name="Check Cell 3 10" xfId="1472"/>
    <cellStyle name="Check Cell 3 11" xfId="1473"/>
    <cellStyle name="Check Cell 3 12" xfId="1474"/>
    <cellStyle name="Check Cell 3 13" xfId="1475"/>
    <cellStyle name="Check Cell 3 14" xfId="1476"/>
    <cellStyle name="Check Cell 3 15" xfId="1477"/>
    <cellStyle name="Check Cell 3 16" xfId="1478"/>
    <cellStyle name="Check Cell 3 17" xfId="1479"/>
    <cellStyle name="Check Cell 3 2" xfId="1480"/>
    <cellStyle name="Check Cell 3 3" xfId="1481"/>
    <cellStyle name="Check Cell 3 4" xfId="1482"/>
    <cellStyle name="Check Cell 3 5" xfId="1483"/>
    <cellStyle name="Check Cell 3 6" xfId="1484"/>
    <cellStyle name="Check Cell 3 7" xfId="1485"/>
    <cellStyle name="Check Cell 3 8" xfId="1486"/>
    <cellStyle name="Check Cell 3 9" xfId="1487"/>
    <cellStyle name="Colore 1" xfId="1488"/>
    <cellStyle name="Colore 1 2" xfId="1489"/>
    <cellStyle name="Colore 1 3" xfId="1490"/>
    <cellStyle name="Colore 2" xfId="1491"/>
    <cellStyle name="Colore 2 2" xfId="1492"/>
    <cellStyle name="Colore 2 3" xfId="1493"/>
    <cellStyle name="Colore 3" xfId="1494"/>
    <cellStyle name="Colore 3 2" xfId="1495"/>
    <cellStyle name="Colore 3 3" xfId="1496"/>
    <cellStyle name="Colore 4" xfId="1497"/>
    <cellStyle name="Colore 4 2" xfId="1498"/>
    <cellStyle name="Colore 4 3" xfId="1499"/>
    <cellStyle name="Colore 5" xfId="1500"/>
    <cellStyle name="Colore 5 2" xfId="1501"/>
    <cellStyle name="Colore 5 3" xfId="1502"/>
    <cellStyle name="Colore 6" xfId="1503"/>
    <cellStyle name="Colore 6 2" xfId="1504"/>
    <cellStyle name="Colore 6 3" xfId="1505"/>
    <cellStyle name="Comma" xfId="1506"/>
    <cellStyle name="Comma [0]" xfId="1507"/>
    <cellStyle name="Comma 2" xfId="1508"/>
    <cellStyle name="Comma 2 2" xfId="1509"/>
    <cellStyle name="Comma 2 2 2" xfId="1510"/>
    <cellStyle name="Comma 2 3" xfId="1511"/>
    <cellStyle name="Comma 2 3 2" xfId="1512"/>
    <cellStyle name="Comma 2 4" xfId="1513"/>
    <cellStyle name="Comma 2 5" xfId="1514"/>
    <cellStyle name="Comma 3" xfId="1515"/>
    <cellStyle name="Comma 3 2" xfId="1516"/>
    <cellStyle name="Comma 3 2 2" xfId="1517"/>
    <cellStyle name="Comma 4" xfId="1518"/>
    <cellStyle name="Comma 4 2" xfId="1519"/>
    <cellStyle name="Comma 4 2 2" xfId="1520"/>
    <cellStyle name="Comma 4 3" xfId="1521"/>
    <cellStyle name="Comma 5" xfId="1522"/>
    <cellStyle name="Currency" xfId="1523"/>
    <cellStyle name="Currency [0]" xfId="1524"/>
    <cellStyle name="Explanatory Text" xfId="1525"/>
    <cellStyle name="Explanatory Text 2" xfId="1526"/>
    <cellStyle name="Explanatory Text 2 10" xfId="1527"/>
    <cellStyle name="Explanatory Text 2 11" xfId="1528"/>
    <cellStyle name="Explanatory Text 2 12" xfId="1529"/>
    <cellStyle name="Explanatory Text 2 13" xfId="1530"/>
    <cellStyle name="Explanatory Text 2 14" xfId="1531"/>
    <cellStyle name="Explanatory Text 2 15" xfId="1532"/>
    <cellStyle name="Explanatory Text 2 16" xfId="1533"/>
    <cellStyle name="Explanatory Text 2 17" xfId="1534"/>
    <cellStyle name="Explanatory Text 2 2" xfId="1535"/>
    <cellStyle name="Explanatory Text 2 3" xfId="1536"/>
    <cellStyle name="Explanatory Text 2 4" xfId="1537"/>
    <cellStyle name="Explanatory Text 2 5" xfId="1538"/>
    <cellStyle name="Explanatory Text 2 6" xfId="1539"/>
    <cellStyle name="Explanatory Text 2 7" xfId="1540"/>
    <cellStyle name="Explanatory Text 2 8" xfId="1541"/>
    <cellStyle name="Explanatory Text 2 9" xfId="1542"/>
    <cellStyle name="Explanatory Text 3 10" xfId="1543"/>
    <cellStyle name="Explanatory Text 3 11" xfId="1544"/>
    <cellStyle name="Explanatory Text 3 12" xfId="1545"/>
    <cellStyle name="Explanatory Text 3 13" xfId="1546"/>
    <cellStyle name="Explanatory Text 3 14" xfId="1547"/>
    <cellStyle name="Explanatory Text 3 15" xfId="1548"/>
    <cellStyle name="Explanatory Text 3 16" xfId="1549"/>
    <cellStyle name="Explanatory Text 3 17" xfId="1550"/>
    <cellStyle name="Explanatory Text 3 2" xfId="1551"/>
    <cellStyle name="Explanatory Text 3 3" xfId="1552"/>
    <cellStyle name="Explanatory Text 3 4" xfId="1553"/>
    <cellStyle name="Explanatory Text 3 5" xfId="1554"/>
    <cellStyle name="Explanatory Text 3 6" xfId="1555"/>
    <cellStyle name="Explanatory Text 3 7" xfId="1556"/>
    <cellStyle name="Explanatory Text 3 8" xfId="1557"/>
    <cellStyle name="Explanatory Text 3 9" xfId="1558"/>
    <cellStyle name="Followed Hyperlink" xfId="1559"/>
    <cellStyle name="Good" xfId="1560"/>
    <cellStyle name="Good 2" xfId="1561"/>
    <cellStyle name="Good 2 10" xfId="1562"/>
    <cellStyle name="Good 2 11" xfId="1563"/>
    <cellStyle name="Good 2 12" xfId="1564"/>
    <cellStyle name="Good 2 13" xfId="1565"/>
    <cellStyle name="Good 2 14" xfId="1566"/>
    <cellStyle name="Good 2 15" xfId="1567"/>
    <cellStyle name="Good 2 16" xfId="1568"/>
    <cellStyle name="Good 2 17" xfId="1569"/>
    <cellStyle name="Good 2 2" xfId="1570"/>
    <cellStyle name="Good 2 3" xfId="1571"/>
    <cellStyle name="Good 2 4" xfId="1572"/>
    <cellStyle name="Good 2 5" xfId="1573"/>
    <cellStyle name="Good 2 6" xfId="1574"/>
    <cellStyle name="Good 2 7" xfId="1575"/>
    <cellStyle name="Good 2 8" xfId="1576"/>
    <cellStyle name="Good 2 9" xfId="1577"/>
    <cellStyle name="Good 3 10" xfId="1578"/>
    <cellStyle name="Good 3 11" xfId="1579"/>
    <cellStyle name="Good 3 12" xfId="1580"/>
    <cellStyle name="Good 3 13" xfId="1581"/>
    <cellStyle name="Good 3 14" xfId="1582"/>
    <cellStyle name="Good 3 15" xfId="1583"/>
    <cellStyle name="Good 3 16" xfId="1584"/>
    <cellStyle name="Good 3 17" xfId="1585"/>
    <cellStyle name="Good 3 2" xfId="1586"/>
    <cellStyle name="Good 3 3" xfId="1587"/>
    <cellStyle name="Good 3 4" xfId="1588"/>
    <cellStyle name="Good 3 5" xfId="1589"/>
    <cellStyle name="Good 3 6" xfId="1590"/>
    <cellStyle name="Good 3 7" xfId="1591"/>
    <cellStyle name="Good 3 8" xfId="1592"/>
    <cellStyle name="Good 3 9" xfId="1593"/>
    <cellStyle name="Heading 1" xfId="1594"/>
    <cellStyle name="Heading 1 2" xfId="1595"/>
    <cellStyle name="Heading 1 2 10" xfId="1596"/>
    <cellStyle name="Heading 1 2 11" xfId="1597"/>
    <cellStyle name="Heading 1 2 12" xfId="1598"/>
    <cellStyle name="Heading 1 2 13" xfId="1599"/>
    <cellStyle name="Heading 1 2 14" xfId="1600"/>
    <cellStyle name="Heading 1 2 15" xfId="1601"/>
    <cellStyle name="Heading 1 2 16" xfId="1602"/>
    <cellStyle name="Heading 1 2 17" xfId="1603"/>
    <cellStyle name="Heading 1 2 18" xfId="1604"/>
    <cellStyle name="Heading 1 2 2" xfId="1605"/>
    <cellStyle name="Heading 1 2 2 2" xfId="1606"/>
    <cellStyle name="Heading 1 2 3" xfId="1607"/>
    <cellStyle name="Heading 1 2 4" xfId="1608"/>
    <cellStyle name="Heading 1 2 5" xfId="1609"/>
    <cellStyle name="Heading 1 2 6" xfId="1610"/>
    <cellStyle name="Heading 1 2 7" xfId="1611"/>
    <cellStyle name="Heading 1 2 8" xfId="1612"/>
    <cellStyle name="Heading 1 2 9" xfId="1613"/>
    <cellStyle name="Heading 1 3" xfId="1614"/>
    <cellStyle name="Heading 1 3 10" xfId="1615"/>
    <cellStyle name="Heading 1 3 11" xfId="1616"/>
    <cellStyle name="Heading 1 3 12" xfId="1617"/>
    <cellStyle name="Heading 1 3 13" xfId="1618"/>
    <cellStyle name="Heading 1 3 14" xfId="1619"/>
    <cellStyle name="Heading 1 3 15" xfId="1620"/>
    <cellStyle name="Heading 1 3 16" xfId="1621"/>
    <cellStyle name="Heading 1 3 17" xfId="1622"/>
    <cellStyle name="Heading 1 3 2" xfId="1623"/>
    <cellStyle name="Heading 1 3 3" xfId="1624"/>
    <cellStyle name="Heading 1 3 4" xfId="1625"/>
    <cellStyle name="Heading 1 3 5" xfId="1626"/>
    <cellStyle name="Heading 1 3 6" xfId="1627"/>
    <cellStyle name="Heading 1 3 7" xfId="1628"/>
    <cellStyle name="Heading 1 3 8" xfId="1629"/>
    <cellStyle name="Heading 1 3 9" xfId="1630"/>
    <cellStyle name="Heading 2" xfId="1631"/>
    <cellStyle name="Heading 2 2" xfId="1632"/>
    <cellStyle name="Heading 2 2 10" xfId="1633"/>
    <cellStyle name="Heading 2 2 11" xfId="1634"/>
    <cellStyle name="Heading 2 2 12" xfId="1635"/>
    <cellStyle name="Heading 2 2 13" xfId="1636"/>
    <cellStyle name="Heading 2 2 14" xfId="1637"/>
    <cellStyle name="Heading 2 2 15" xfId="1638"/>
    <cellStyle name="Heading 2 2 16" xfId="1639"/>
    <cellStyle name="Heading 2 2 17" xfId="1640"/>
    <cellStyle name="Heading 2 2 2" xfId="1641"/>
    <cellStyle name="Heading 2 2 3" xfId="1642"/>
    <cellStyle name="Heading 2 2 4" xfId="1643"/>
    <cellStyle name="Heading 2 2 5" xfId="1644"/>
    <cellStyle name="Heading 2 2 6" xfId="1645"/>
    <cellStyle name="Heading 2 2 7" xfId="1646"/>
    <cellStyle name="Heading 2 2 8" xfId="1647"/>
    <cellStyle name="Heading 2 2 9" xfId="1648"/>
    <cellStyle name="Heading 2 3 10" xfId="1649"/>
    <cellStyle name="Heading 2 3 11" xfId="1650"/>
    <cellStyle name="Heading 2 3 12" xfId="1651"/>
    <cellStyle name="Heading 2 3 13" xfId="1652"/>
    <cellStyle name="Heading 2 3 14" xfId="1653"/>
    <cellStyle name="Heading 2 3 15" xfId="1654"/>
    <cellStyle name="Heading 2 3 16" xfId="1655"/>
    <cellStyle name="Heading 2 3 17" xfId="1656"/>
    <cellStyle name="Heading 2 3 2" xfId="1657"/>
    <cellStyle name="Heading 2 3 3" xfId="1658"/>
    <cellStyle name="Heading 2 3 4" xfId="1659"/>
    <cellStyle name="Heading 2 3 5" xfId="1660"/>
    <cellStyle name="Heading 2 3 6" xfId="1661"/>
    <cellStyle name="Heading 2 3 7" xfId="1662"/>
    <cellStyle name="Heading 2 3 8" xfId="1663"/>
    <cellStyle name="Heading 2 3 9" xfId="1664"/>
    <cellStyle name="Heading 3" xfId="1665"/>
    <cellStyle name="Heading 3 2" xfId="1666"/>
    <cellStyle name="Heading 3 2 10" xfId="1667"/>
    <cellStyle name="Heading 3 2 11" xfId="1668"/>
    <cellStyle name="Heading 3 2 12" xfId="1669"/>
    <cellStyle name="Heading 3 2 13" xfId="1670"/>
    <cellStyle name="Heading 3 2 14" xfId="1671"/>
    <cellStyle name="Heading 3 2 15" xfId="1672"/>
    <cellStyle name="Heading 3 2 16" xfId="1673"/>
    <cellStyle name="Heading 3 2 17" xfId="1674"/>
    <cellStyle name="Heading 3 2 2" xfId="1675"/>
    <cellStyle name="Heading 3 2 3" xfId="1676"/>
    <cellStyle name="Heading 3 2 4" xfId="1677"/>
    <cellStyle name="Heading 3 2 5" xfId="1678"/>
    <cellStyle name="Heading 3 2 6" xfId="1679"/>
    <cellStyle name="Heading 3 2 7" xfId="1680"/>
    <cellStyle name="Heading 3 2 8" xfId="1681"/>
    <cellStyle name="Heading 3 2 9" xfId="1682"/>
    <cellStyle name="Heading 3 3 10" xfId="1683"/>
    <cellStyle name="Heading 3 3 11" xfId="1684"/>
    <cellStyle name="Heading 3 3 12" xfId="1685"/>
    <cellStyle name="Heading 3 3 13" xfId="1686"/>
    <cellStyle name="Heading 3 3 14" xfId="1687"/>
    <cellStyle name="Heading 3 3 15" xfId="1688"/>
    <cellStyle name="Heading 3 3 16" xfId="1689"/>
    <cellStyle name="Heading 3 3 17" xfId="1690"/>
    <cellStyle name="Heading 3 3 2" xfId="1691"/>
    <cellStyle name="Heading 3 3 3" xfId="1692"/>
    <cellStyle name="Heading 3 3 4" xfId="1693"/>
    <cellStyle name="Heading 3 3 5" xfId="1694"/>
    <cellStyle name="Heading 3 3 6" xfId="1695"/>
    <cellStyle name="Heading 3 3 7" xfId="1696"/>
    <cellStyle name="Heading 3 3 8" xfId="1697"/>
    <cellStyle name="Heading 3 3 9" xfId="1698"/>
    <cellStyle name="Heading 4" xfId="1699"/>
    <cellStyle name="Heading 4 2" xfId="1700"/>
    <cellStyle name="Heading 4 2 10" xfId="1701"/>
    <cellStyle name="Heading 4 2 11" xfId="1702"/>
    <cellStyle name="Heading 4 2 12" xfId="1703"/>
    <cellStyle name="Heading 4 2 13" xfId="1704"/>
    <cellStyle name="Heading 4 2 14" xfId="1705"/>
    <cellStyle name="Heading 4 2 15" xfId="1706"/>
    <cellStyle name="Heading 4 2 16" xfId="1707"/>
    <cellStyle name="Heading 4 2 17" xfId="1708"/>
    <cellStyle name="Heading 4 2 2" xfId="1709"/>
    <cellStyle name="Heading 4 2 3" xfId="1710"/>
    <cellStyle name="Heading 4 2 4" xfId="1711"/>
    <cellStyle name="Heading 4 2 5" xfId="1712"/>
    <cellStyle name="Heading 4 2 6" xfId="1713"/>
    <cellStyle name="Heading 4 2 7" xfId="1714"/>
    <cellStyle name="Heading 4 2 8" xfId="1715"/>
    <cellStyle name="Heading 4 2 9" xfId="1716"/>
    <cellStyle name="Heading 4 3 10" xfId="1717"/>
    <cellStyle name="Heading 4 3 11" xfId="1718"/>
    <cellStyle name="Heading 4 3 12" xfId="1719"/>
    <cellStyle name="Heading 4 3 13" xfId="1720"/>
    <cellStyle name="Heading 4 3 14" xfId="1721"/>
    <cellStyle name="Heading 4 3 15" xfId="1722"/>
    <cellStyle name="Heading 4 3 16" xfId="1723"/>
    <cellStyle name="Heading 4 3 17" xfId="1724"/>
    <cellStyle name="Heading 4 3 2" xfId="1725"/>
    <cellStyle name="Heading 4 3 3" xfId="1726"/>
    <cellStyle name="Heading 4 3 4" xfId="1727"/>
    <cellStyle name="Heading 4 3 5" xfId="1728"/>
    <cellStyle name="Heading 4 3 6" xfId="1729"/>
    <cellStyle name="Heading 4 3 7" xfId="1730"/>
    <cellStyle name="Heading 4 3 8" xfId="1731"/>
    <cellStyle name="Heading 4 3 9" xfId="1732"/>
    <cellStyle name="Hyperlink" xfId="1733"/>
    <cellStyle name="Hyperlink 2" xfId="1734"/>
    <cellStyle name="Hyperlink 3" xfId="1735"/>
    <cellStyle name="Input" xfId="1736"/>
    <cellStyle name="Input 2" xfId="1737"/>
    <cellStyle name="Input 2 10" xfId="1738"/>
    <cellStyle name="Input 2 11" xfId="1739"/>
    <cellStyle name="Input 2 12" xfId="1740"/>
    <cellStyle name="Input 2 13" xfId="1741"/>
    <cellStyle name="Input 2 14" xfId="1742"/>
    <cellStyle name="Input 2 15" xfId="1743"/>
    <cellStyle name="Input 2 16" xfId="1744"/>
    <cellStyle name="Input 2 17" xfId="1745"/>
    <cellStyle name="Input 2 18" xfId="1746"/>
    <cellStyle name="Input 2 19" xfId="1747"/>
    <cellStyle name="Input 2 2" xfId="1748"/>
    <cellStyle name="Input 2 3" xfId="1749"/>
    <cellStyle name="Input 2 4" xfId="1750"/>
    <cellStyle name="Input 2 5" xfId="1751"/>
    <cellStyle name="Input 2 6" xfId="1752"/>
    <cellStyle name="Input 2 7" xfId="1753"/>
    <cellStyle name="Input 2 8" xfId="1754"/>
    <cellStyle name="Input 2 9" xfId="1755"/>
    <cellStyle name="Input 3" xfId="1756"/>
    <cellStyle name="Input 3 10" xfId="1757"/>
    <cellStyle name="Input 3 11" xfId="1758"/>
    <cellStyle name="Input 3 12" xfId="1759"/>
    <cellStyle name="Input 3 13" xfId="1760"/>
    <cellStyle name="Input 3 14" xfId="1761"/>
    <cellStyle name="Input 3 15" xfId="1762"/>
    <cellStyle name="Input 3 16" xfId="1763"/>
    <cellStyle name="Input 3 17" xfId="1764"/>
    <cellStyle name="Input 3 2" xfId="1765"/>
    <cellStyle name="Input 3 3" xfId="1766"/>
    <cellStyle name="Input 3 4" xfId="1767"/>
    <cellStyle name="Input 3 5" xfId="1768"/>
    <cellStyle name="Input 3 6" xfId="1769"/>
    <cellStyle name="Input 3 7" xfId="1770"/>
    <cellStyle name="Input 3 8" xfId="1771"/>
    <cellStyle name="Input 3 9" xfId="1772"/>
    <cellStyle name="Linked Cell" xfId="1773"/>
    <cellStyle name="Linked Cell 2" xfId="1774"/>
    <cellStyle name="Linked Cell 2 10" xfId="1775"/>
    <cellStyle name="Linked Cell 2 11" xfId="1776"/>
    <cellStyle name="Linked Cell 2 12" xfId="1777"/>
    <cellStyle name="Linked Cell 2 13" xfId="1778"/>
    <cellStyle name="Linked Cell 2 14" xfId="1779"/>
    <cellStyle name="Linked Cell 2 15" xfId="1780"/>
    <cellStyle name="Linked Cell 2 16" xfId="1781"/>
    <cellStyle name="Linked Cell 2 17"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10" xfId="1791"/>
    <cellStyle name="Linked Cell 3 11" xfId="1792"/>
    <cellStyle name="Linked Cell 3 12" xfId="1793"/>
    <cellStyle name="Linked Cell 3 13" xfId="1794"/>
    <cellStyle name="Linked Cell 3 14" xfId="1795"/>
    <cellStyle name="Linked Cell 3 15" xfId="1796"/>
    <cellStyle name="Linked Cell 3 16" xfId="1797"/>
    <cellStyle name="Linked Cell 3 17"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Migliaia 2" xfId="1807"/>
    <cellStyle name="Migliaia 3" xfId="1808"/>
    <cellStyle name="Neutral" xfId="1809"/>
    <cellStyle name="Neutral 2" xfId="1810"/>
    <cellStyle name="Neutral 2 10" xfId="1811"/>
    <cellStyle name="Neutral 2 11" xfId="1812"/>
    <cellStyle name="Neutral 2 12" xfId="1813"/>
    <cellStyle name="Neutral 2 13" xfId="1814"/>
    <cellStyle name="Neutral 2 14" xfId="1815"/>
    <cellStyle name="Neutral 2 15" xfId="1816"/>
    <cellStyle name="Neutral 2 16" xfId="1817"/>
    <cellStyle name="Neutral 2 17" xfId="1818"/>
    <cellStyle name="Neutral 2 2" xfId="1819"/>
    <cellStyle name="Neutral 2 3" xfId="1820"/>
    <cellStyle name="Neutral 2 4" xfId="1821"/>
    <cellStyle name="Neutral 2 5" xfId="1822"/>
    <cellStyle name="Neutral 2 6" xfId="1823"/>
    <cellStyle name="Neutral 2 7" xfId="1824"/>
    <cellStyle name="Neutral 2 8" xfId="1825"/>
    <cellStyle name="Neutral 2 9" xfId="1826"/>
    <cellStyle name="Neutral 3 10" xfId="1827"/>
    <cellStyle name="Neutral 3 11" xfId="1828"/>
    <cellStyle name="Neutral 3 12" xfId="1829"/>
    <cellStyle name="Neutral 3 13" xfId="1830"/>
    <cellStyle name="Neutral 3 14" xfId="1831"/>
    <cellStyle name="Neutral 3 15" xfId="1832"/>
    <cellStyle name="Neutral 3 16" xfId="1833"/>
    <cellStyle name="Neutral 3 17" xfId="1834"/>
    <cellStyle name="Neutral 3 2" xfId="1835"/>
    <cellStyle name="Neutral 3 3" xfId="1836"/>
    <cellStyle name="Neutral 3 4" xfId="1837"/>
    <cellStyle name="Neutral 3 5" xfId="1838"/>
    <cellStyle name="Neutral 3 6" xfId="1839"/>
    <cellStyle name="Neutral 3 7" xfId="1840"/>
    <cellStyle name="Neutral 3 8" xfId="1841"/>
    <cellStyle name="Neutral 3 9" xfId="1842"/>
    <cellStyle name="Neutrale" xfId="1843"/>
    <cellStyle name="Neutrale 2" xfId="1844"/>
    <cellStyle name="Neutrale 3" xfId="1845"/>
    <cellStyle name="Normal 10" xfId="1846"/>
    <cellStyle name="Normal 10 2" xfId="1847"/>
    <cellStyle name="Normal 10 3" xfId="1848"/>
    <cellStyle name="Normal 11" xfId="1849"/>
    <cellStyle name="Normal 11 2" xfId="1850"/>
    <cellStyle name="Normal 11 2 2" xfId="1851"/>
    <cellStyle name="Normal 12" xfId="1852"/>
    <cellStyle name="Normal 13" xfId="1853"/>
    <cellStyle name="Normal 13 2" xfId="1854"/>
    <cellStyle name="Normal 14" xfId="1855"/>
    <cellStyle name="Normal 15" xfId="1856"/>
    <cellStyle name="Normal 15 2" xfId="1857"/>
    <cellStyle name="Normal 15 3" xfId="1858"/>
    <cellStyle name="Normal 16" xfId="1859"/>
    <cellStyle name="Normal 17" xfId="1860"/>
    <cellStyle name="Normal 2" xfId="1861"/>
    <cellStyle name="Normal 2 10" xfId="1862"/>
    <cellStyle name="Normal 2 11" xfId="1863"/>
    <cellStyle name="Normal 2 11 2" xfId="1864"/>
    <cellStyle name="Normal 2 11 3" xfId="1865"/>
    <cellStyle name="Normal 2 12" xfId="1866"/>
    <cellStyle name="Normal 2 13" xfId="1867"/>
    <cellStyle name="Normal 2 14" xfId="1868"/>
    <cellStyle name="Normal 2 15" xfId="1869"/>
    <cellStyle name="Normal 2 18" xfId="1870"/>
    <cellStyle name="Normal 2 2" xfId="1871"/>
    <cellStyle name="Normal 2 2 10" xfId="1872"/>
    <cellStyle name="Normal 2 2 11" xfId="1873"/>
    <cellStyle name="Normal 2 2 12" xfId="1874"/>
    <cellStyle name="Normal 2 2 12 2" xfId="1875"/>
    <cellStyle name="Normal 2 2 12 3" xfId="1876"/>
    <cellStyle name="Normal 2 2 13" xfId="1877"/>
    <cellStyle name="Normal 2 2 14" xfId="1878"/>
    <cellStyle name="Normal 2 2 2" xfId="1879"/>
    <cellStyle name="Normal 2 2 2 2" xfId="1880"/>
    <cellStyle name="Normal 2 2 2 2 2" xfId="1881"/>
    <cellStyle name="Normal 2 2 2 2 2 2" xfId="1882"/>
    <cellStyle name="Normal 2 2 2 3" xfId="1883"/>
    <cellStyle name="Normal 2 2 2 4" xfId="1884"/>
    <cellStyle name="Normal 2 2 2 5" xfId="1885"/>
    <cellStyle name="Normal 2 2 3" xfId="1886"/>
    <cellStyle name="Normal 2 2 4" xfId="1887"/>
    <cellStyle name="Normal 2 2 5" xfId="1888"/>
    <cellStyle name="Normal 2 2 5 2" xfId="1889"/>
    <cellStyle name="Normal 2 2 5 3" xfId="1890"/>
    <cellStyle name="Normal 2 2 6" xfId="1891"/>
    <cellStyle name="Normal 2 2 7" xfId="1892"/>
    <cellStyle name="Normal 2 2 8" xfId="1893"/>
    <cellStyle name="Normal 2 2 8 2" xfId="1894"/>
    <cellStyle name="Normal 2 2 8 2 2" xfId="1895"/>
    <cellStyle name="Normal 2 2 8 3" xfId="1896"/>
    <cellStyle name="Normal 2 2 9" xfId="1897"/>
    <cellStyle name="Normal 2 3" xfId="1898"/>
    <cellStyle name="Normal 2 3 10" xfId="1899"/>
    <cellStyle name="Normal 2 3 2" xfId="1900"/>
    <cellStyle name="Normal 2 3 3" xfId="1901"/>
    <cellStyle name="Normal 2 3 4" xfId="1902"/>
    <cellStyle name="Normal 2 3 5" xfId="1903"/>
    <cellStyle name="Normal 2 3 6" xfId="1904"/>
    <cellStyle name="Normal 2 3 7" xfId="1905"/>
    <cellStyle name="Normal 2 3 8" xfId="1906"/>
    <cellStyle name="Normal 2 3 9" xfId="1907"/>
    <cellStyle name="Normal 2 4" xfId="1908"/>
    <cellStyle name="Normal 2 4 2" xfId="1909"/>
    <cellStyle name="Normal 2 4 2 2" xfId="1910"/>
    <cellStyle name="Normal 2 4 2 3" xfId="1911"/>
    <cellStyle name="Normal 2 4 3" xfId="1912"/>
    <cellStyle name="Normal 2 4 3 2" xfId="1913"/>
    <cellStyle name="Normal 2 4 4" xfId="1914"/>
    <cellStyle name="Normal 2 4 5" xfId="1915"/>
    <cellStyle name="Normal 2 5" xfId="1916"/>
    <cellStyle name="Normal 2 6" xfId="1917"/>
    <cellStyle name="Normal 2 6 2" xfId="1918"/>
    <cellStyle name="Normal 2 6 3" xfId="1919"/>
    <cellStyle name="Normal 2 7" xfId="1920"/>
    <cellStyle name="Normal 2 8" xfId="1921"/>
    <cellStyle name="Normal 2 8 2" xfId="1922"/>
    <cellStyle name="Normal 2 8 2 2" xfId="1923"/>
    <cellStyle name="Normal 2 8 3" xfId="1924"/>
    <cellStyle name="Normal 2 9" xfId="1925"/>
    <cellStyle name="Normal 3" xfId="1926"/>
    <cellStyle name="Normal 3 2" xfId="1927"/>
    <cellStyle name="Normal 3 2 2" xfId="1928"/>
    <cellStyle name="Normal 3 2 2 2" xfId="1929"/>
    <cellStyle name="Normal 3 3" xfId="1930"/>
    <cellStyle name="Normal 3 4" xfId="1931"/>
    <cellStyle name="Normal 3 5" xfId="1932"/>
    <cellStyle name="Normal 3 6" xfId="1933"/>
    <cellStyle name="Normal 3 7" xfId="1934"/>
    <cellStyle name="Normal 4" xfId="1935"/>
    <cellStyle name="Normal 4 2" xfId="1936"/>
    <cellStyle name="Normal 4 2 2" xfId="1937"/>
    <cellStyle name="Normal 4 2 3" xfId="1938"/>
    <cellStyle name="Normal 4 2 4" xfId="1939"/>
    <cellStyle name="Normal 4 3" xfId="1940"/>
    <cellStyle name="Normal 4 3 2" xfId="1941"/>
    <cellStyle name="Normal 4 3 3" xfId="1942"/>
    <cellStyle name="Normal 4 4" xfId="1943"/>
    <cellStyle name="Normal 4 4 2" xfId="1944"/>
    <cellStyle name="Normal 4 5" xfId="1945"/>
    <cellStyle name="Normal 5" xfId="1946"/>
    <cellStyle name="Normal 5 2" xfId="1947"/>
    <cellStyle name="Normal 5 2 2" xfId="1948"/>
    <cellStyle name="Normal 5 2 3" xfId="1949"/>
    <cellStyle name="Normal 5 2 4" xfId="1950"/>
    <cellStyle name="Normal 5 3" xfId="1951"/>
    <cellStyle name="Normal 5 4" xfId="1952"/>
    <cellStyle name="Normal 6" xfId="1953"/>
    <cellStyle name="Normal 6 2" xfId="1954"/>
    <cellStyle name="Normal 6 2 2" xfId="1955"/>
    <cellStyle name="Normal 6 2 3" xfId="1956"/>
    <cellStyle name="Normal 6 3" xfId="1957"/>
    <cellStyle name="Normal 6 3 2" xfId="1958"/>
    <cellStyle name="Normal 6 3 3" xfId="1959"/>
    <cellStyle name="Normal 6 4" xfId="1960"/>
    <cellStyle name="Normal 6 5" xfId="1961"/>
    <cellStyle name="Normal 7" xfId="1962"/>
    <cellStyle name="Normal 7 2" xfId="1963"/>
    <cellStyle name="Normal 7 2 2" xfId="1964"/>
    <cellStyle name="Normal 7 2 3" xfId="1965"/>
    <cellStyle name="Normal 7 2 4" xfId="1966"/>
    <cellStyle name="Normal 7 3" xfId="1967"/>
    <cellStyle name="Normal 7 3 2" xfId="1968"/>
    <cellStyle name="Normal 7 4" xfId="1969"/>
    <cellStyle name="Normal 8" xfId="1970"/>
    <cellStyle name="Normal 8 2" xfId="1971"/>
    <cellStyle name="Normal 8 2 2" xfId="1972"/>
    <cellStyle name="Normal 8 3" xfId="1973"/>
    <cellStyle name="Normal 8 3 2" xfId="1974"/>
    <cellStyle name="Normal 9" xfId="1975"/>
    <cellStyle name="Normal 9 2" xfId="1976"/>
    <cellStyle name="Normal 9 2 2" xfId="1977"/>
    <cellStyle name="Normal 9 3" xfId="1978"/>
    <cellStyle name="Normale 2" xfId="1979"/>
    <cellStyle name="Normale 2 2" xfId="1980"/>
    <cellStyle name="Normale 2 3" xfId="1981"/>
    <cellStyle name="Normale 3" xfId="1982"/>
    <cellStyle name="Normale 3 2" xfId="1983"/>
    <cellStyle name="Normale 3 3" xfId="1984"/>
    <cellStyle name="Normale 4" xfId="1985"/>
    <cellStyle name="Normale 4 2" xfId="1986"/>
    <cellStyle name="Normale 6" xfId="1987"/>
    <cellStyle name="Normale 6 2" xfId="1988"/>
    <cellStyle name="Normale 6 2 2" xfId="1989"/>
    <cellStyle name="Normale 6 3" xfId="1990"/>
    <cellStyle name="Normale_classe A" xfId="1991"/>
    <cellStyle name="Normalno 2" xfId="1992"/>
    <cellStyle name="Nota" xfId="1993"/>
    <cellStyle name="Nota 10" xfId="1994"/>
    <cellStyle name="Nota 11" xfId="1995"/>
    <cellStyle name="Nota 12" xfId="1996"/>
    <cellStyle name="Nota 13" xfId="1997"/>
    <cellStyle name="Nota 14" xfId="1998"/>
    <cellStyle name="Nota 15" xfId="1999"/>
    <cellStyle name="Nota 16" xfId="2000"/>
    <cellStyle name="Nota 17" xfId="2001"/>
    <cellStyle name="Nota 2" xfId="2002"/>
    <cellStyle name="Nota 3" xfId="2003"/>
    <cellStyle name="Nota 4" xfId="2004"/>
    <cellStyle name="Nota 5" xfId="2005"/>
    <cellStyle name="Nota 6" xfId="2006"/>
    <cellStyle name="Nota 7" xfId="2007"/>
    <cellStyle name="Nota 8" xfId="2008"/>
    <cellStyle name="Nota 9" xfId="2009"/>
    <cellStyle name="Note" xfId="2010"/>
    <cellStyle name="Note 2" xfId="2011"/>
    <cellStyle name="Note 2 10" xfId="2012"/>
    <cellStyle name="Note 2 11" xfId="2013"/>
    <cellStyle name="Note 2 12" xfId="2014"/>
    <cellStyle name="Note 2 13" xfId="2015"/>
    <cellStyle name="Note 2 14" xfId="2016"/>
    <cellStyle name="Note 2 15" xfId="2017"/>
    <cellStyle name="Note 2 16" xfId="2018"/>
    <cellStyle name="Note 2 17" xfId="2019"/>
    <cellStyle name="Note 2 2" xfId="2020"/>
    <cellStyle name="Note 2 3" xfId="2021"/>
    <cellStyle name="Note 2 4" xfId="2022"/>
    <cellStyle name="Note 2 5" xfId="2023"/>
    <cellStyle name="Note 2 6" xfId="2024"/>
    <cellStyle name="Note 2 7" xfId="2025"/>
    <cellStyle name="Note 2 8" xfId="2026"/>
    <cellStyle name="Note 2 9" xfId="2027"/>
    <cellStyle name="Note 3 10" xfId="2028"/>
    <cellStyle name="Note 3 11" xfId="2029"/>
    <cellStyle name="Note 3 12" xfId="2030"/>
    <cellStyle name="Note 3 13" xfId="2031"/>
    <cellStyle name="Note 3 14" xfId="2032"/>
    <cellStyle name="Note 3 15" xfId="2033"/>
    <cellStyle name="Note 3 16" xfId="2034"/>
    <cellStyle name="Note 3 17" xfId="2035"/>
    <cellStyle name="Note 3 2" xfId="2036"/>
    <cellStyle name="Note 3 3" xfId="2037"/>
    <cellStyle name="Note 3 4" xfId="2038"/>
    <cellStyle name="Note 3 5" xfId="2039"/>
    <cellStyle name="Note 3 6" xfId="2040"/>
    <cellStyle name="Note 3 7" xfId="2041"/>
    <cellStyle name="Note 3 8" xfId="2042"/>
    <cellStyle name="Note 3 9" xfId="2043"/>
    <cellStyle name="Output" xfId="2044"/>
    <cellStyle name="Output 2" xfId="2045"/>
    <cellStyle name="Output 2 10" xfId="2046"/>
    <cellStyle name="Output 2 11" xfId="2047"/>
    <cellStyle name="Output 2 12" xfId="2048"/>
    <cellStyle name="Output 2 13" xfId="2049"/>
    <cellStyle name="Output 2 14" xfId="2050"/>
    <cellStyle name="Output 2 15" xfId="2051"/>
    <cellStyle name="Output 2 16" xfId="2052"/>
    <cellStyle name="Output 2 17" xfId="2053"/>
    <cellStyle name="Output 2 18" xfId="2054"/>
    <cellStyle name="Output 2 19" xfId="2055"/>
    <cellStyle name="Output 2 2" xfId="2056"/>
    <cellStyle name="Output 2 3" xfId="2057"/>
    <cellStyle name="Output 2 4" xfId="2058"/>
    <cellStyle name="Output 2 5" xfId="2059"/>
    <cellStyle name="Output 2 6" xfId="2060"/>
    <cellStyle name="Output 2 7" xfId="2061"/>
    <cellStyle name="Output 2 8" xfId="2062"/>
    <cellStyle name="Output 2 9" xfId="2063"/>
    <cellStyle name="Output 3" xfId="2064"/>
    <cellStyle name="Output 3 10" xfId="2065"/>
    <cellStyle name="Output 3 11" xfId="2066"/>
    <cellStyle name="Output 3 12" xfId="2067"/>
    <cellStyle name="Output 3 13" xfId="2068"/>
    <cellStyle name="Output 3 14" xfId="2069"/>
    <cellStyle name="Output 3 15" xfId="2070"/>
    <cellStyle name="Output 3 16" xfId="2071"/>
    <cellStyle name="Output 3 17" xfId="2072"/>
    <cellStyle name="Output 3 2" xfId="2073"/>
    <cellStyle name="Output 3 3" xfId="2074"/>
    <cellStyle name="Output 3 4" xfId="2075"/>
    <cellStyle name="Output 3 5" xfId="2076"/>
    <cellStyle name="Output 3 6" xfId="2077"/>
    <cellStyle name="Output 3 7" xfId="2078"/>
    <cellStyle name="Output 3 8" xfId="2079"/>
    <cellStyle name="Output 3 9" xfId="2080"/>
    <cellStyle name="Percent" xfId="2081"/>
    <cellStyle name="Percent 2" xfId="2082"/>
    <cellStyle name="Percent 2 10" xfId="2083"/>
    <cellStyle name="Percent 2 11" xfId="2084"/>
    <cellStyle name="Percent 2 12" xfId="2085"/>
    <cellStyle name="Percent 2 12 2" xfId="2086"/>
    <cellStyle name="Percent 2 12 3" xfId="2087"/>
    <cellStyle name="Percent 2 13" xfId="2088"/>
    <cellStyle name="Percent 2 13 2" xfId="2089"/>
    <cellStyle name="Percent 2 2" xfId="2090"/>
    <cellStyle name="Percent 2 2 2" xfId="2091"/>
    <cellStyle name="Percent 2 2 2 2" xfId="2092"/>
    <cellStyle name="Percent 2 3" xfId="2093"/>
    <cellStyle name="Percent 2 3 2" xfId="2094"/>
    <cellStyle name="Percent 2 4" xfId="2095"/>
    <cellStyle name="Percent 2 5" xfId="2096"/>
    <cellStyle name="Percent 2 6" xfId="2097"/>
    <cellStyle name="Percent 2 7" xfId="2098"/>
    <cellStyle name="Percent 2 8" xfId="2099"/>
    <cellStyle name="Percent 2 9" xfId="2100"/>
    <cellStyle name="Percent 3" xfId="2101"/>
    <cellStyle name="Percent 3 2" xfId="2102"/>
    <cellStyle name="Percent 4" xfId="2103"/>
    <cellStyle name="Percent 4 2" xfId="2104"/>
    <cellStyle name="Percent 4 2 2" xfId="2105"/>
    <cellStyle name="Percent 4 3" xfId="2106"/>
    <cellStyle name="Percent 4 4" xfId="2107"/>
    <cellStyle name="Percent 5" xfId="2108"/>
    <cellStyle name="Percent 5 2" xfId="2109"/>
    <cellStyle name="Percent 6" xfId="2110"/>
    <cellStyle name="Percent 7" xfId="2111"/>
    <cellStyle name="Percent 8" xfId="2112"/>
    <cellStyle name="Testo avviso" xfId="2113"/>
    <cellStyle name="Testo avviso 2" xfId="2114"/>
    <cellStyle name="Testo avviso 3" xfId="2115"/>
    <cellStyle name="Testo descrittivo" xfId="2116"/>
    <cellStyle name="Testo descrittivo 2" xfId="2117"/>
    <cellStyle name="Testo descrittivo 3" xfId="2118"/>
    <cellStyle name="Title" xfId="2119"/>
    <cellStyle name="Title 2" xfId="2120"/>
    <cellStyle name="Title 2 10" xfId="2121"/>
    <cellStyle name="Title 2 11" xfId="2122"/>
    <cellStyle name="Title 2 12" xfId="2123"/>
    <cellStyle name="Title 2 13" xfId="2124"/>
    <cellStyle name="Title 2 14" xfId="2125"/>
    <cellStyle name="Title 2 15" xfId="2126"/>
    <cellStyle name="Title 2 16" xfId="2127"/>
    <cellStyle name="Title 2 17" xfId="2128"/>
    <cellStyle name="Title 2 2" xfId="2129"/>
    <cellStyle name="Title 2 3" xfId="2130"/>
    <cellStyle name="Title 2 4" xfId="2131"/>
    <cellStyle name="Title 2 5" xfId="2132"/>
    <cellStyle name="Title 2 6" xfId="2133"/>
    <cellStyle name="Title 2 7" xfId="2134"/>
    <cellStyle name="Title 2 8" xfId="2135"/>
    <cellStyle name="Title 2 9" xfId="2136"/>
    <cellStyle name="Title 3 10" xfId="2137"/>
    <cellStyle name="Title 3 11" xfId="2138"/>
    <cellStyle name="Title 3 12" xfId="2139"/>
    <cellStyle name="Title 3 13" xfId="2140"/>
    <cellStyle name="Title 3 14" xfId="2141"/>
    <cellStyle name="Title 3 15" xfId="2142"/>
    <cellStyle name="Title 3 16" xfId="2143"/>
    <cellStyle name="Title 3 17" xfId="2144"/>
    <cellStyle name="Title 3 2" xfId="2145"/>
    <cellStyle name="Title 3 3" xfId="2146"/>
    <cellStyle name="Title 3 4" xfId="2147"/>
    <cellStyle name="Title 3 5" xfId="2148"/>
    <cellStyle name="Title 3 6" xfId="2149"/>
    <cellStyle name="Title 3 7" xfId="2150"/>
    <cellStyle name="Title 3 8" xfId="2151"/>
    <cellStyle name="Title 3 9" xfId="2152"/>
    <cellStyle name="Titolo" xfId="2153"/>
    <cellStyle name="Titolo 1" xfId="2154"/>
    <cellStyle name="Titolo 1 2" xfId="2155"/>
    <cellStyle name="Titolo 1 3" xfId="2156"/>
    <cellStyle name="Titolo 2" xfId="2157"/>
    <cellStyle name="Titolo 2 2" xfId="2158"/>
    <cellStyle name="Titolo 2 3" xfId="2159"/>
    <cellStyle name="Titolo 3" xfId="2160"/>
    <cellStyle name="Titolo 3 2" xfId="2161"/>
    <cellStyle name="Titolo 3 3" xfId="2162"/>
    <cellStyle name="Titolo 4" xfId="2163"/>
    <cellStyle name="Titolo 4 2" xfId="2164"/>
    <cellStyle name="Titolo 4 3" xfId="2165"/>
    <cellStyle name="Titolo 5" xfId="2166"/>
    <cellStyle name="Titolo 6" xfId="2167"/>
    <cellStyle name="Total" xfId="2168"/>
    <cellStyle name="Total 2" xfId="2169"/>
    <cellStyle name="Total 2 10" xfId="2170"/>
    <cellStyle name="Total 2 11" xfId="2171"/>
    <cellStyle name="Total 2 12" xfId="2172"/>
    <cellStyle name="Total 2 13" xfId="2173"/>
    <cellStyle name="Total 2 14" xfId="2174"/>
    <cellStyle name="Total 2 15" xfId="2175"/>
    <cellStyle name="Total 2 16" xfId="2176"/>
    <cellStyle name="Total 2 17" xfId="2177"/>
    <cellStyle name="Total 2 2" xfId="2178"/>
    <cellStyle name="Total 2 3" xfId="2179"/>
    <cellStyle name="Total 2 4" xfId="2180"/>
    <cellStyle name="Total 2 5" xfId="2181"/>
    <cellStyle name="Total 2 6" xfId="2182"/>
    <cellStyle name="Total 2 7" xfId="2183"/>
    <cellStyle name="Total 2 8" xfId="2184"/>
    <cellStyle name="Total 2 9" xfId="2185"/>
    <cellStyle name="Total 3 10" xfId="2186"/>
    <cellStyle name="Total 3 11" xfId="2187"/>
    <cellStyle name="Total 3 12" xfId="2188"/>
    <cellStyle name="Total 3 13" xfId="2189"/>
    <cellStyle name="Total 3 14" xfId="2190"/>
    <cellStyle name="Total 3 15" xfId="2191"/>
    <cellStyle name="Total 3 16" xfId="2192"/>
    <cellStyle name="Total 3 17" xfId="2193"/>
    <cellStyle name="Total 3 2" xfId="2194"/>
    <cellStyle name="Total 3 3" xfId="2195"/>
    <cellStyle name="Total 3 4" xfId="2196"/>
    <cellStyle name="Total 3 5" xfId="2197"/>
    <cellStyle name="Total 3 6" xfId="2198"/>
    <cellStyle name="Total 3 7" xfId="2199"/>
    <cellStyle name="Total 3 8" xfId="2200"/>
    <cellStyle name="Total 3 9" xfId="2201"/>
    <cellStyle name="Totale" xfId="2202"/>
    <cellStyle name="Totale 2" xfId="2203"/>
    <cellStyle name="Totale 3" xfId="2204"/>
    <cellStyle name="Valore non valido" xfId="2205"/>
    <cellStyle name="Valore non valido 2" xfId="2206"/>
    <cellStyle name="Valore non valido 3" xfId="2207"/>
    <cellStyle name="Valore valido" xfId="2208"/>
    <cellStyle name="Valore valido 2" xfId="2209"/>
    <cellStyle name="Valore valido 3" xfId="2210"/>
    <cellStyle name="Warning Text" xfId="2211"/>
    <cellStyle name="Warning Text 2" xfId="2212"/>
    <cellStyle name="Warning Text 2 10" xfId="2213"/>
    <cellStyle name="Warning Text 2 11" xfId="2214"/>
    <cellStyle name="Warning Text 2 12" xfId="2215"/>
    <cellStyle name="Warning Text 2 13" xfId="2216"/>
    <cellStyle name="Warning Text 2 14" xfId="2217"/>
    <cellStyle name="Warning Text 2 15" xfId="2218"/>
    <cellStyle name="Warning Text 2 16" xfId="2219"/>
    <cellStyle name="Warning Text 2 17" xfId="2220"/>
    <cellStyle name="Warning Text 2 2" xfId="2221"/>
    <cellStyle name="Warning Text 2 3" xfId="2222"/>
    <cellStyle name="Warning Text 2 4" xfId="2223"/>
    <cellStyle name="Warning Text 2 5" xfId="2224"/>
    <cellStyle name="Warning Text 2 6" xfId="2225"/>
    <cellStyle name="Warning Text 2 7" xfId="2226"/>
    <cellStyle name="Warning Text 2 8" xfId="2227"/>
    <cellStyle name="Warning Text 2 9" xfId="2228"/>
    <cellStyle name="Warning Text 3 10" xfId="2229"/>
    <cellStyle name="Warning Text 3 11" xfId="2230"/>
    <cellStyle name="Warning Text 3 12" xfId="2231"/>
    <cellStyle name="Warning Text 3 13" xfId="2232"/>
    <cellStyle name="Warning Text 3 14" xfId="2233"/>
    <cellStyle name="Warning Text 3 15" xfId="2234"/>
    <cellStyle name="Warning Text 3 16" xfId="2235"/>
    <cellStyle name="Warning Text 3 17" xfId="2236"/>
    <cellStyle name="Warning Text 3 2" xfId="2237"/>
    <cellStyle name="Warning Text 3 3" xfId="2238"/>
    <cellStyle name="Warning Text 3 4" xfId="2239"/>
    <cellStyle name="Warning Text 3 5" xfId="2240"/>
    <cellStyle name="Warning Text 3 6" xfId="2241"/>
    <cellStyle name="Warning Text 3 7" xfId="2242"/>
    <cellStyle name="Warning Text 3 8" xfId="2243"/>
    <cellStyle name="Warning Text 3 9" xfId="2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N131"/>
  <sheetViews>
    <sheetView tabSelected="1" view="pageBreakPreview" zoomScaleSheetLayoutView="100" workbookViewId="0" topLeftCell="A1">
      <pane ySplit="1" topLeftCell="A125" activePane="bottomLeft" state="frozen"/>
      <selection pane="topLeft" activeCell="A1" sqref="A1"/>
      <selection pane="bottomLeft" activeCell="N66" sqref="N66"/>
    </sheetView>
  </sheetViews>
  <sheetFormatPr defaultColWidth="9.140625" defaultRowHeight="62.25" customHeight="1"/>
  <cols>
    <col min="1" max="1" width="8.7109375" style="24" bestFit="1" customWidth="1"/>
    <col min="2" max="2" width="8.8515625" style="25" bestFit="1" customWidth="1"/>
    <col min="3" max="3" width="12.421875" style="25" customWidth="1"/>
    <col min="4" max="4" width="12.7109375" style="25" customWidth="1"/>
    <col min="5" max="5" width="10.57421875" style="26" customWidth="1"/>
    <col min="6" max="6" width="12.7109375" style="26" customWidth="1"/>
    <col min="7" max="7" width="13.140625" style="26" customWidth="1"/>
    <col min="8" max="8" width="11.7109375" style="26" customWidth="1"/>
    <col min="9" max="9" width="11.28125" style="70" customWidth="1"/>
    <col min="10" max="10" width="7.57421875" style="26" customWidth="1"/>
    <col min="11" max="11" width="8.7109375" style="27" customWidth="1"/>
    <col min="12" max="12" width="10.8515625" style="26" customWidth="1"/>
    <col min="13" max="13" width="53.7109375" style="39" customWidth="1"/>
    <col min="14" max="14" width="47.8515625" style="39" customWidth="1"/>
    <col min="15" max="16384" width="9.140625" style="28" customWidth="1"/>
  </cols>
  <sheetData>
    <row r="1" spans="1:14" s="23" customFormat="1" ht="48">
      <c r="A1" s="6" t="s">
        <v>0</v>
      </c>
      <c r="B1" s="6" t="s">
        <v>1</v>
      </c>
      <c r="C1" s="6" t="s">
        <v>2</v>
      </c>
      <c r="D1" s="6" t="s">
        <v>3</v>
      </c>
      <c r="E1" s="6" t="s">
        <v>4</v>
      </c>
      <c r="F1" s="6" t="s">
        <v>5</v>
      </c>
      <c r="G1" s="6" t="s">
        <v>6</v>
      </c>
      <c r="H1" s="6" t="s">
        <v>7</v>
      </c>
      <c r="I1" s="71" t="s">
        <v>653</v>
      </c>
      <c r="J1" s="7" t="s">
        <v>8</v>
      </c>
      <c r="K1" s="7" t="s">
        <v>9</v>
      </c>
      <c r="L1" s="38" t="s">
        <v>10</v>
      </c>
      <c r="M1" s="30" t="s">
        <v>486</v>
      </c>
      <c r="N1" s="30" t="s">
        <v>487</v>
      </c>
    </row>
    <row r="2" spans="1:14" s="23" customFormat="1" ht="90">
      <c r="A2" s="4" t="s">
        <v>383</v>
      </c>
      <c r="B2" s="5" t="s">
        <v>314</v>
      </c>
      <c r="C2" s="5" t="s">
        <v>315</v>
      </c>
      <c r="D2" s="5" t="s">
        <v>316</v>
      </c>
      <c r="E2" s="1" t="s">
        <v>118</v>
      </c>
      <c r="F2" s="1" t="s">
        <v>433</v>
      </c>
      <c r="G2" s="1" t="s">
        <v>39</v>
      </c>
      <c r="H2" s="1" t="s">
        <v>40</v>
      </c>
      <c r="I2" s="22">
        <v>61269.4</v>
      </c>
      <c r="J2" s="1" t="s">
        <v>317</v>
      </c>
      <c r="K2" s="2">
        <f>I2/1/250*30</f>
        <v>7352.328</v>
      </c>
      <c r="L2" s="40" t="s">
        <v>17</v>
      </c>
      <c r="M2" s="5" t="s">
        <v>488</v>
      </c>
      <c r="N2" s="5" t="s">
        <v>489</v>
      </c>
    </row>
    <row r="3" spans="1:14" s="23" customFormat="1" ht="146.25">
      <c r="A3" s="5">
        <v>1069111</v>
      </c>
      <c r="B3" s="5" t="s">
        <v>318</v>
      </c>
      <c r="C3" s="5" t="s">
        <v>319</v>
      </c>
      <c r="D3" s="5" t="s">
        <v>320</v>
      </c>
      <c r="E3" s="1" t="s">
        <v>53</v>
      </c>
      <c r="F3" s="1" t="s">
        <v>103</v>
      </c>
      <c r="G3" s="1" t="s">
        <v>197</v>
      </c>
      <c r="H3" s="1" t="s">
        <v>198</v>
      </c>
      <c r="I3" s="22">
        <v>100727</v>
      </c>
      <c r="J3" s="1" t="s">
        <v>321</v>
      </c>
      <c r="K3" s="2">
        <f>I3/28/25*50</f>
        <v>7194.785714285715</v>
      </c>
      <c r="L3" s="40" t="s">
        <v>17</v>
      </c>
      <c r="M3" s="5" t="s">
        <v>613</v>
      </c>
      <c r="N3" s="5" t="s">
        <v>574</v>
      </c>
    </row>
    <row r="4" spans="1:14" s="23" customFormat="1" ht="146.25">
      <c r="A4" s="5" t="s">
        <v>322</v>
      </c>
      <c r="B4" s="5" t="s">
        <v>318</v>
      </c>
      <c r="C4" s="5" t="s">
        <v>319</v>
      </c>
      <c r="D4" s="5" t="s">
        <v>320</v>
      </c>
      <c r="E4" s="1" t="s">
        <v>53</v>
      </c>
      <c r="F4" s="1" t="s">
        <v>104</v>
      </c>
      <c r="G4" s="1" t="s">
        <v>197</v>
      </c>
      <c r="H4" s="1" t="s">
        <v>198</v>
      </c>
      <c r="I4" s="22">
        <v>201282.2</v>
      </c>
      <c r="J4" s="1" t="s">
        <v>321</v>
      </c>
      <c r="K4" s="2">
        <f>I4/28/50*50</f>
        <v>7188.6500000000015</v>
      </c>
      <c r="L4" s="40" t="s">
        <v>17</v>
      </c>
      <c r="M4" s="5" t="s">
        <v>614</v>
      </c>
      <c r="N4" s="5" t="s">
        <v>574</v>
      </c>
    </row>
    <row r="5" spans="1:14" ht="67.5">
      <c r="A5" s="4" t="s">
        <v>211</v>
      </c>
      <c r="B5" s="5" t="s">
        <v>11</v>
      </c>
      <c r="C5" s="5" t="s">
        <v>12</v>
      </c>
      <c r="D5" s="5" t="s">
        <v>13</v>
      </c>
      <c r="E5" s="1" t="s">
        <v>575</v>
      </c>
      <c r="F5" s="1" t="s">
        <v>209</v>
      </c>
      <c r="G5" s="1" t="s">
        <v>576</v>
      </c>
      <c r="H5" s="1" t="s">
        <v>577</v>
      </c>
      <c r="I5" s="22">
        <v>7180</v>
      </c>
      <c r="J5" s="1" t="s">
        <v>16</v>
      </c>
      <c r="K5" s="2">
        <f>I5/6/2000*1000</f>
        <v>598.3333333333334</v>
      </c>
      <c r="L5" s="40" t="s">
        <v>17</v>
      </c>
      <c r="M5" s="5" t="s">
        <v>490</v>
      </c>
      <c r="N5" s="5"/>
    </row>
    <row r="6" spans="1:14" s="43" customFormat="1" ht="67.5">
      <c r="A6" s="8" t="s">
        <v>212</v>
      </c>
      <c r="B6" s="9" t="s">
        <v>11</v>
      </c>
      <c r="C6" s="10" t="s">
        <v>201</v>
      </c>
      <c r="D6" s="10" t="s">
        <v>202</v>
      </c>
      <c r="E6" s="11" t="s">
        <v>18</v>
      </c>
      <c r="F6" s="11" t="s">
        <v>203</v>
      </c>
      <c r="G6" s="11" t="s">
        <v>204</v>
      </c>
      <c r="H6" s="11" t="s">
        <v>19</v>
      </c>
      <c r="I6" s="22">
        <v>5058.2</v>
      </c>
      <c r="J6" s="1" t="s">
        <v>16</v>
      </c>
      <c r="K6" s="12">
        <f>I6/6/2000*1000</f>
        <v>421.51666666666665</v>
      </c>
      <c r="L6" s="41" t="s">
        <v>17</v>
      </c>
      <c r="M6" s="31" t="s">
        <v>490</v>
      </c>
      <c r="N6" s="32"/>
    </row>
    <row r="7" spans="1:14" s="43" customFormat="1" ht="67.5">
      <c r="A7" s="68" t="s">
        <v>617</v>
      </c>
      <c r="B7" s="63" t="s">
        <v>11</v>
      </c>
      <c r="C7" s="63" t="s">
        <v>201</v>
      </c>
      <c r="D7" s="63" t="s">
        <v>202</v>
      </c>
      <c r="E7" s="69" t="s">
        <v>18</v>
      </c>
      <c r="F7" s="69" t="s">
        <v>618</v>
      </c>
      <c r="G7" s="69" t="s">
        <v>204</v>
      </c>
      <c r="H7" s="69" t="s">
        <v>19</v>
      </c>
      <c r="I7" s="22">
        <v>10116.4</v>
      </c>
      <c r="J7" s="72" t="s">
        <v>16</v>
      </c>
      <c r="K7" s="73">
        <f>I7/6/4000*1000</f>
        <v>421.51666666666665</v>
      </c>
      <c r="L7" s="74" t="s">
        <v>17</v>
      </c>
      <c r="M7" s="75" t="s">
        <v>490</v>
      </c>
      <c r="N7" s="76"/>
    </row>
    <row r="8" spans="1:14" ht="67.5">
      <c r="A8" s="4" t="s">
        <v>213</v>
      </c>
      <c r="B8" s="5" t="s">
        <v>11</v>
      </c>
      <c r="C8" s="5" t="s">
        <v>20</v>
      </c>
      <c r="D8" s="5" t="s">
        <v>21</v>
      </c>
      <c r="E8" s="1" t="s">
        <v>14</v>
      </c>
      <c r="F8" s="1" t="s">
        <v>22</v>
      </c>
      <c r="G8" s="1" t="s">
        <v>23</v>
      </c>
      <c r="H8" s="1" t="s">
        <v>24</v>
      </c>
      <c r="I8" s="22">
        <v>6565</v>
      </c>
      <c r="J8" s="1" t="s">
        <v>16</v>
      </c>
      <c r="K8" s="2">
        <f>I8/6/2000*1000</f>
        <v>547.0833333333334</v>
      </c>
      <c r="L8" s="40" t="s">
        <v>17</v>
      </c>
      <c r="M8" s="5" t="s">
        <v>491</v>
      </c>
      <c r="N8" s="5"/>
    </row>
    <row r="9" spans="1:14" ht="67.5">
      <c r="A9" s="4" t="s">
        <v>214</v>
      </c>
      <c r="B9" s="5" t="s">
        <v>11</v>
      </c>
      <c r="C9" s="5" t="s">
        <v>25</v>
      </c>
      <c r="D9" s="5" t="s">
        <v>26</v>
      </c>
      <c r="E9" s="1" t="s">
        <v>27</v>
      </c>
      <c r="F9" s="1" t="s">
        <v>30</v>
      </c>
      <c r="G9" s="1" t="s">
        <v>28</v>
      </c>
      <c r="H9" s="1" t="s">
        <v>29</v>
      </c>
      <c r="I9" s="22">
        <v>3613.1</v>
      </c>
      <c r="J9" s="1" t="s">
        <v>16</v>
      </c>
      <c r="K9" s="2">
        <f>I9/6/1000*1000</f>
        <v>602.1833333333333</v>
      </c>
      <c r="L9" s="40" t="s">
        <v>17</v>
      </c>
      <c r="M9" s="5" t="s">
        <v>490</v>
      </c>
      <c r="N9" s="5"/>
    </row>
    <row r="10" spans="1:14" ht="67.5">
      <c r="A10" s="4" t="s">
        <v>215</v>
      </c>
      <c r="B10" s="5" t="s">
        <v>11</v>
      </c>
      <c r="C10" s="5" t="s">
        <v>25</v>
      </c>
      <c r="D10" s="5" t="s">
        <v>26</v>
      </c>
      <c r="E10" s="1" t="s">
        <v>27</v>
      </c>
      <c r="F10" s="1" t="s">
        <v>31</v>
      </c>
      <c r="G10" s="1" t="s">
        <v>28</v>
      </c>
      <c r="H10" s="1" t="s">
        <v>29</v>
      </c>
      <c r="I10" s="22">
        <v>7082.7</v>
      </c>
      <c r="J10" s="1" t="s">
        <v>16</v>
      </c>
      <c r="K10" s="2">
        <f>I10/6/2000*1000</f>
        <v>590.225</v>
      </c>
      <c r="L10" s="40" t="s">
        <v>17</v>
      </c>
      <c r="M10" s="5" t="s">
        <v>490</v>
      </c>
      <c r="N10" s="5"/>
    </row>
    <row r="11" spans="1:14" ht="67.5">
      <c r="A11" s="4" t="s">
        <v>216</v>
      </c>
      <c r="B11" s="5" t="s">
        <v>11</v>
      </c>
      <c r="C11" s="5" t="s">
        <v>25</v>
      </c>
      <c r="D11" s="5" t="s">
        <v>26</v>
      </c>
      <c r="E11" s="1" t="s">
        <v>27</v>
      </c>
      <c r="F11" s="1" t="s">
        <v>32</v>
      </c>
      <c r="G11" s="1" t="s">
        <v>28</v>
      </c>
      <c r="H11" s="1" t="s">
        <v>29</v>
      </c>
      <c r="I11" s="22">
        <v>14040</v>
      </c>
      <c r="J11" s="1" t="s">
        <v>16</v>
      </c>
      <c r="K11" s="2">
        <f>I11/6/4000*1000</f>
        <v>585</v>
      </c>
      <c r="L11" s="40" t="s">
        <v>17</v>
      </c>
      <c r="M11" s="5" t="s">
        <v>490</v>
      </c>
      <c r="N11" s="5"/>
    </row>
    <row r="12" spans="1:14" ht="67.5">
      <c r="A12" s="4" t="s">
        <v>217</v>
      </c>
      <c r="B12" s="5" t="s">
        <v>11</v>
      </c>
      <c r="C12" s="5" t="s">
        <v>25</v>
      </c>
      <c r="D12" s="5" t="s">
        <v>26</v>
      </c>
      <c r="E12" s="1" t="s">
        <v>27</v>
      </c>
      <c r="F12" s="1" t="s">
        <v>33</v>
      </c>
      <c r="G12" s="1" t="s">
        <v>28</v>
      </c>
      <c r="H12" s="1" t="s">
        <v>29</v>
      </c>
      <c r="I12" s="22">
        <v>5354</v>
      </c>
      <c r="J12" s="1" t="s">
        <v>16</v>
      </c>
      <c r="K12" s="2">
        <f>I12/1/10000*1000</f>
        <v>535.4</v>
      </c>
      <c r="L12" s="40" t="s">
        <v>17</v>
      </c>
      <c r="M12" s="5" t="s">
        <v>490</v>
      </c>
      <c r="N12" s="5"/>
    </row>
    <row r="13" spans="1:14" ht="67.5">
      <c r="A13" s="4" t="s">
        <v>218</v>
      </c>
      <c r="B13" s="5" t="s">
        <v>11</v>
      </c>
      <c r="C13" s="5" t="s">
        <v>25</v>
      </c>
      <c r="D13" s="5" t="s">
        <v>26</v>
      </c>
      <c r="E13" s="1" t="s">
        <v>27</v>
      </c>
      <c r="F13" s="1" t="s">
        <v>34</v>
      </c>
      <c r="G13" s="1" t="s">
        <v>28</v>
      </c>
      <c r="H13" s="1" t="s">
        <v>29</v>
      </c>
      <c r="I13" s="22">
        <v>12043.2</v>
      </c>
      <c r="J13" s="1" t="s">
        <v>16</v>
      </c>
      <c r="K13" s="2">
        <f>I13/1/20000*1000</f>
        <v>602.1600000000001</v>
      </c>
      <c r="L13" s="40" t="s">
        <v>17</v>
      </c>
      <c r="M13" s="5" t="s">
        <v>490</v>
      </c>
      <c r="N13" s="5"/>
    </row>
    <row r="14" spans="1:14" ht="67.5">
      <c r="A14" s="4" t="s">
        <v>219</v>
      </c>
      <c r="B14" s="5" t="s">
        <v>11</v>
      </c>
      <c r="C14" s="5" t="s">
        <v>25</v>
      </c>
      <c r="D14" s="5" t="s">
        <v>26</v>
      </c>
      <c r="E14" s="1" t="s">
        <v>27</v>
      </c>
      <c r="F14" s="1" t="s">
        <v>35</v>
      </c>
      <c r="G14" s="1" t="s">
        <v>28</v>
      </c>
      <c r="H14" s="1" t="s">
        <v>29</v>
      </c>
      <c r="I14" s="22">
        <v>18064.9</v>
      </c>
      <c r="J14" s="1" t="s">
        <v>16</v>
      </c>
      <c r="K14" s="2">
        <f>I14/1/30000*1000</f>
        <v>602.1633333333334</v>
      </c>
      <c r="L14" s="40" t="s">
        <v>17</v>
      </c>
      <c r="M14" s="5" t="s">
        <v>490</v>
      </c>
      <c r="N14" s="5"/>
    </row>
    <row r="15" spans="1:14" ht="157.5">
      <c r="A15" s="4" t="s">
        <v>220</v>
      </c>
      <c r="B15" s="5" t="s">
        <v>36</v>
      </c>
      <c r="C15" s="5" t="s">
        <v>37</v>
      </c>
      <c r="D15" s="5" t="s">
        <v>38</v>
      </c>
      <c r="E15" s="1" t="s">
        <v>18</v>
      </c>
      <c r="F15" s="1" t="s">
        <v>390</v>
      </c>
      <c r="G15" s="1" t="s">
        <v>39</v>
      </c>
      <c r="H15" s="1" t="s">
        <v>40</v>
      </c>
      <c r="I15" s="22">
        <v>1338.2</v>
      </c>
      <c r="J15" s="1" t="s">
        <v>41</v>
      </c>
      <c r="K15" s="2">
        <f>I15/10*4.5</f>
        <v>602.1899999999999</v>
      </c>
      <c r="L15" s="40" t="s">
        <v>17</v>
      </c>
      <c r="M15" s="5" t="s">
        <v>492</v>
      </c>
      <c r="N15" s="5"/>
    </row>
    <row r="16" spans="1:14" ht="157.5">
      <c r="A16" s="4" t="s">
        <v>221</v>
      </c>
      <c r="B16" s="5" t="s">
        <v>36</v>
      </c>
      <c r="C16" s="5" t="s">
        <v>37</v>
      </c>
      <c r="D16" s="5" t="s">
        <v>38</v>
      </c>
      <c r="E16" s="1" t="s">
        <v>18</v>
      </c>
      <c r="F16" s="1" t="s">
        <v>391</v>
      </c>
      <c r="G16" s="1" t="s">
        <v>39</v>
      </c>
      <c r="H16" s="1" t="s">
        <v>40</v>
      </c>
      <c r="I16" s="22">
        <v>2676.3</v>
      </c>
      <c r="J16" s="1" t="s">
        <v>41</v>
      </c>
      <c r="K16" s="2">
        <f>I16/20*4.5</f>
        <v>602.1675</v>
      </c>
      <c r="L16" s="40" t="s">
        <v>17</v>
      </c>
      <c r="M16" s="5" t="s">
        <v>492</v>
      </c>
      <c r="N16" s="5"/>
    </row>
    <row r="17" spans="1:14" ht="157.5">
      <c r="A17" s="4" t="s">
        <v>222</v>
      </c>
      <c r="B17" s="5" t="s">
        <v>36</v>
      </c>
      <c r="C17" s="5" t="s">
        <v>37</v>
      </c>
      <c r="D17" s="5" t="s">
        <v>38</v>
      </c>
      <c r="E17" s="1" t="s">
        <v>18</v>
      </c>
      <c r="F17" s="1" t="s">
        <v>392</v>
      </c>
      <c r="G17" s="1" t="s">
        <v>39</v>
      </c>
      <c r="H17" s="1" t="s">
        <v>40</v>
      </c>
      <c r="I17" s="22">
        <v>4014.6</v>
      </c>
      <c r="J17" s="1" t="s">
        <v>41</v>
      </c>
      <c r="K17" s="2">
        <f>I17/30*4.5</f>
        <v>602.1899999999999</v>
      </c>
      <c r="L17" s="40" t="s">
        <v>17</v>
      </c>
      <c r="M17" s="5" t="s">
        <v>492</v>
      </c>
      <c r="N17" s="5"/>
    </row>
    <row r="18" spans="1:14" ht="157.5">
      <c r="A18" s="4" t="s">
        <v>223</v>
      </c>
      <c r="B18" s="5" t="s">
        <v>36</v>
      </c>
      <c r="C18" s="5" t="s">
        <v>37</v>
      </c>
      <c r="D18" s="5" t="s">
        <v>38</v>
      </c>
      <c r="E18" s="1" t="s">
        <v>18</v>
      </c>
      <c r="F18" s="1" t="s">
        <v>393</v>
      </c>
      <c r="G18" s="1" t="s">
        <v>39</v>
      </c>
      <c r="H18" s="1" t="s">
        <v>40</v>
      </c>
      <c r="I18" s="22">
        <v>8028.9</v>
      </c>
      <c r="J18" s="1" t="s">
        <v>41</v>
      </c>
      <c r="K18" s="2">
        <f>I18/60*4.5</f>
        <v>602.1675</v>
      </c>
      <c r="L18" s="40" t="s">
        <v>17</v>
      </c>
      <c r="M18" s="5" t="s">
        <v>492</v>
      </c>
      <c r="N18" s="5"/>
    </row>
    <row r="19" spans="1:14" ht="90">
      <c r="A19" s="4" t="s">
        <v>224</v>
      </c>
      <c r="B19" s="5" t="s">
        <v>43</v>
      </c>
      <c r="C19" s="5" t="s">
        <v>44</v>
      </c>
      <c r="D19" s="5" t="s">
        <v>45</v>
      </c>
      <c r="E19" s="1" t="s">
        <v>27</v>
      </c>
      <c r="F19" s="1" t="s">
        <v>46</v>
      </c>
      <c r="G19" s="1" t="s">
        <v>23</v>
      </c>
      <c r="H19" s="1" t="s">
        <v>24</v>
      </c>
      <c r="I19" s="22">
        <v>8837.9</v>
      </c>
      <c r="J19" s="1" t="s">
        <v>47</v>
      </c>
      <c r="K19" s="2">
        <f>I19/50*4</f>
        <v>707.0319999999999</v>
      </c>
      <c r="L19" s="40" t="s">
        <v>17</v>
      </c>
      <c r="M19" s="5" t="s">
        <v>493</v>
      </c>
      <c r="N19" s="5"/>
    </row>
    <row r="20" spans="1:14" ht="90">
      <c r="A20" s="4" t="s">
        <v>225</v>
      </c>
      <c r="B20" s="5" t="s">
        <v>43</v>
      </c>
      <c r="C20" s="5" t="s">
        <v>44</v>
      </c>
      <c r="D20" s="5" t="s">
        <v>45</v>
      </c>
      <c r="E20" s="1" t="s">
        <v>27</v>
      </c>
      <c r="F20" s="1" t="s">
        <v>48</v>
      </c>
      <c r="G20" s="1" t="s">
        <v>23</v>
      </c>
      <c r="H20" s="1" t="s">
        <v>24</v>
      </c>
      <c r="I20" s="22">
        <v>13227.4</v>
      </c>
      <c r="J20" s="1" t="s">
        <v>47</v>
      </c>
      <c r="K20" s="2">
        <f>I20/75*4</f>
        <v>705.4613333333333</v>
      </c>
      <c r="L20" s="40" t="s">
        <v>17</v>
      </c>
      <c r="M20" s="5" t="s">
        <v>493</v>
      </c>
      <c r="N20" s="5"/>
    </row>
    <row r="21" spans="1:14" ht="90">
      <c r="A21" s="4" t="s">
        <v>226</v>
      </c>
      <c r="B21" s="5" t="s">
        <v>43</v>
      </c>
      <c r="C21" s="5" t="s">
        <v>44</v>
      </c>
      <c r="D21" s="5" t="s">
        <v>45</v>
      </c>
      <c r="E21" s="1" t="s">
        <v>27</v>
      </c>
      <c r="F21" s="1" t="s">
        <v>49</v>
      </c>
      <c r="G21" s="1" t="s">
        <v>23</v>
      </c>
      <c r="H21" s="1" t="s">
        <v>24</v>
      </c>
      <c r="I21" s="22">
        <v>26393.3</v>
      </c>
      <c r="J21" s="1" t="s">
        <v>47</v>
      </c>
      <c r="K21" s="2">
        <f>I21/150*4</f>
        <v>703.8213333333333</v>
      </c>
      <c r="L21" s="40" t="s">
        <v>17</v>
      </c>
      <c r="M21" s="5" t="s">
        <v>493</v>
      </c>
      <c r="N21" s="5"/>
    </row>
    <row r="22" spans="1:14" ht="90">
      <c r="A22" s="4" t="s">
        <v>227</v>
      </c>
      <c r="B22" s="5" t="s">
        <v>43</v>
      </c>
      <c r="C22" s="5" t="s">
        <v>44</v>
      </c>
      <c r="D22" s="5" t="s">
        <v>45</v>
      </c>
      <c r="E22" s="1" t="s">
        <v>18</v>
      </c>
      <c r="F22" s="1" t="s">
        <v>51</v>
      </c>
      <c r="G22" s="1" t="s">
        <v>23</v>
      </c>
      <c r="H22" s="1" t="s">
        <v>24</v>
      </c>
      <c r="I22" s="22">
        <v>5324.5</v>
      </c>
      <c r="J22" s="1" t="s">
        <v>47</v>
      </c>
      <c r="K22" s="2">
        <f>I22/30*4</f>
        <v>709.9333333333333</v>
      </c>
      <c r="L22" s="40" t="s">
        <v>17</v>
      </c>
      <c r="M22" s="5" t="s">
        <v>493</v>
      </c>
      <c r="N22" s="5"/>
    </row>
    <row r="23" spans="1:14" ht="90">
      <c r="A23" s="4" t="s">
        <v>228</v>
      </c>
      <c r="B23" s="5" t="s">
        <v>43</v>
      </c>
      <c r="C23" s="5" t="s">
        <v>44</v>
      </c>
      <c r="D23" s="5" t="s">
        <v>45</v>
      </c>
      <c r="E23" s="1" t="s">
        <v>18</v>
      </c>
      <c r="F23" s="1" t="s">
        <v>52</v>
      </c>
      <c r="G23" s="1" t="s">
        <v>23</v>
      </c>
      <c r="H23" s="1" t="s">
        <v>24</v>
      </c>
      <c r="I23" s="22">
        <v>21126.8</v>
      </c>
      <c r="J23" s="1" t="s">
        <v>47</v>
      </c>
      <c r="K23" s="2">
        <f>I23/120*4</f>
        <v>704.2266666666667</v>
      </c>
      <c r="L23" s="40" t="s">
        <v>17</v>
      </c>
      <c r="M23" s="5" t="s">
        <v>493</v>
      </c>
      <c r="N23" s="5"/>
    </row>
    <row r="24" spans="1:14" s="29" customFormat="1" ht="123.75">
      <c r="A24" s="52" t="s">
        <v>466</v>
      </c>
      <c r="B24" s="53" t="s">
        <v>625</v>
      </c>
      <c r="C24" s="5" t="s">
        <v>467</v>
      </c>
      <c r="D24" s="5" t="s">
        <v>468</v>
      </c>
      <c r="E24" s="1" t="s">
        <v>53</v>
      </c>
      <c r="F24" s="1" t="s">
        <v>469</v>
      </c>
      <c r="G24" s="1" t="s">
        <v>470</v>
      </c>
      <c r="H24" s="1" t="s">
        <v>24</v>
      </c>
      <c r="I24" s="22">
        <v>91614.5</v>
      </c>
      <c r="J24" s="54" t="s">
        <v>471</v>
      </c>
      <c r="K24" s="55">
        <f>I24/56/250*500</f>
        <v>3271.9464285714284</v>
      </c>
      <c r="L24" s="56" t="s">
        <v>17</v>
      </c>
      <c r="M24" s="44" t="s">
        <v>543</v>
      </c>
      <c r="N24" s="44" t="s">
        <v>523</v>
      </c>
    </row>
    <row r="25" spans="1:14" s="29" customFormat="1" ht="123.75">
      <c r="A25" s="52" t="s">
        <v>477</v>
      </c>
      <c r="B25" s="53" t="s">
        <v>626</v>
      </c>
      <c r="C25" s="5" t="s">
        <v>555</v>
      </c>
      <c r="D25" s="5" t="s">
        <v>478</v>
      </c>
      <c r="E25" s="1" t="s">
        <v>53</v>
      </c>
      <c r="F25" s="1" t="s">
        <v>479</v>
      </c>
      <c r="G25" s="1" t="s">
        <v>470</v>
      </c>
      <c r="H25" s="1" t="s">
        <v>24</v>
      </c>
      <c r="I25" s="22">
        <v>1044860.8</v>
      </c>
      <c r="J25" s="54" t="s">
        <v>480</v>
      </c>
      <c r="K25" s="55">
        <f>I25/56*2</f>
        <v>37316.45714285714</v>
      </c>
      <c r="L25" s="56" t="s">
        <v>17</v>
      </c>
      <c r="M25" s="44" t="s">
        <v>545</v>
      </c>
      <c r="N25" s="44" t="s">
        <v>523</v>
      </c>
    </row>
    <row r="26" spans="1:14" s="29" customFormat="1" ht="247.5">
      <c r="A26" s="52" t="s">
        <v>460</v>
      </c>
      <c r="B26" s="53" t="s">
        <v>461</v>
      </c>
      <c r="C26" s="5" t="s">
        <v>462</v>
      </c>
      <c r="D26" s="5" t="s">
        <v>463</v>
      </c>
      <c r="E26" s="1" t="s">
        <v>53</v>
      </c>
      <c r="F26" s="1" t="s">
        <v>464</v>
      </c>
      <c r="G26" s="1" t="s">
        <v>465</v>
      </c>
      <c r="H26" s="1" t="s">
        <v>136</v>
      </c>
      <c r="I26" s="22">
        <v>1134237.4</v>
      </c>
      <c r="J26" s="54" t="s">
        <v>556</v>
      </c>
      <c r="K26" s="55">
        <f>I26/28/400*400</f>
        <v>40508.47857142857</v>
      </c>
      <c r="L26" s="56" t="s">
        <v>17</v>
      </c>
      <c r="M26" s="44" t="s">
        <v>559</v>
      </c>
      <c r="N26" s="44" t="s">
        <v>523</v>
      </c>
    </row>
    <row r="27" spans="1:14" s="29" customFormat="1" ht="135">
      <c r="A27" s="53">
        <v>1328630</v>
      </c>
      <c r="B27" s="53" t="s">
        <v>472</v>
      </c>
      <c r="C27" s="57" t="s">
        <v>473</v>
      </c>
      <c r="D27" s="58" t="s">
        <v>474</v>
      </c>
      <c r="E27" s="1" t="s">
        <v>53</v>
      </c>
      <c r="F27" s="1" t="s">
        <v>475</v>
      </c>
      <c r="G27" s="1" t="s">
        <v>465</v>
      </c>
      <c r="H27" s="1" t="s">
        <v>136</v>
      </c>
      <c r="I27" s="22">
        <v>1158658.9</v>
      </c>
      <c r="J27" s="1" t="s">
        <v>476</v>
      </c>
      <c r="K27" s="55">
        <f>I27/28</f>
        <v>41380.674999999996</v>
      </c>
      <c r="L27" s="56" t="s">
        <v>17</v>
      </c>
      <c r="M27" s="44" t="s">
        <v>544</v>
      </c>
      <c r="N27" s="44" t="s">
        <v>523</v>
      </c>
    </row>
    <row r="28" spans="1:14" s="29" customFormat="1" ht="90">
      <c r="A28" s="53">
        <v>1328444</v>
      </c>
      <c r="B28" s="53" t="s">
        <v>481</v>
      </c>
      <c r="C28" s="57" t="s">
        <v>482</v>
      </c>
      <c r="D28" s="58" t="s">
        <v>483</v>
      </c>
      <c r="E28" s="1" t="s">
        <v>53</v>
      </c>
      <c r="F28" s="1" t="s">
        <v>484</v>
      </c>
      <c r="G28" s="1" t="s">
        <v>485</v>
      </c>
      <c r="H28" s="1" t="s">
        <v>56</v>
      </c>
      <c r="I28" s="22">
        <v>833641.7</v>
      </c>
      <c r="J28" s="1" t="s">
        <v>476</v>
      </c>
      <c r="K28" s="55">
        <f>I28/28</f>
        <v>29772.917857142857</v>
      </c>
      <c r="L28" s="56" t="s">
        <v>17</v>
      </c>
      <c r="M28" s="44" t="s">
        <v>548</v>
      </c>
      <c r="N28" s="44" t="s">
        <v>523</v>
      </c>
    </row>
    <row r="29" spans="1:14" ht="101.25">
      <c r="A29" s="4" t="s">
        <v>268</v>
      </c>
      <c r="B29" s="5" t="s">
        <v>57</v>
      </c>
      <c r="C29" s="5" t="s">
        <v>58</v>
      </c>
      <c r="D29" s="5" t="s">
        <v>269</v>
      </c>
      <c r="E29" s="1" t="s">
        <v>59</v>
      </c>
      <c r="F29" s="1" t="s">
        <v>394</v>
      </c>
      <c r="G29" s="1" t="s">
        <v>270</v>
      </c>
      <c r="H29" s="1" t="s">
        <v>271</v>
      </c>
      <c r="I29" s="22">
        <v>46461.2</v>
      </c>
      <c r="J29" s="2" t="s">
        <v>17</v>
      </c>
      <c r="K29" s="2" t="s">
        <v>17</v>
      </c>
      <c r="L29" s="42" t="s">
        <v>17</v>
      </c>
      <c r="M29" s="5" t="s">
        <v>494</v>
      </c>
      <c r="N29" s="5" t="s">
        <v>495</v>
      </c>
    </row>
    <row r="30" spans="1:14" ht="101.25">
      <c r="A30" s="4" t="s">
        <v>272</v>
      </c>
      <c r="B30" s="5" t="s">
        <v>57</v>
      </c>
      <c r="C30" s="5" t="s">
        <v>58</v>
      </c>
      <c r="D30" s="5" t="s">
        <v>269</v>
      </c>
      <c r="E30" s="1" t="s">
        <v>59</v>
      </c>
      <c r="F30" s="1" t="s">
        <v>267</v>
      </c>
      <c r="G30" s="1" t="s">
        <v>270</v>
      </c>
      <c r="H30" s="1" t="s">
        <v>271</v>
      </c>
      <c r="I30" s="22">
        <v>9857.8</v>
      </c>
      <c r="J30" s="2" t="s">
        <v>17</v>
      </c>
      <c r="K30" s="2" t="s">
        <v>17</v>
      </c>
      <c r="L30" s="42" t="s">
        <v>17</v>
      </c>
      <c r="M30" s="5" t="s">
        <v>494</v>
      </c>
      <c r="N30" s="5" t="s">
        <v>495</v>
      </c>
    </row>
    <row r="31" spans="1:14" ht="101.25">
      <c r="A31" s="4" t="s">
        <v>395</v>
      </c>
      <c r="B31" s="5" t="s">
        <v>57</v>
      </c>
      <c r="C31" s="5" t="s">
        <v>58</v>
      </c>
      <c r="D31" s="5" t="s">
        <v>396</v>
      </c>
      <c r="E31" s="1" t="s">
        <v>59</v>
      </c>
      <c r="F31" s="1" t="s">
        <v>397</v>
      </c>
      <c r="G31" s="1" t="s">
        <v>398</v>
      </c>
      <c r="H31" s="1" t="s">
        <v>399</v>
      </c>
      <c r="I31" s="22">
        <v>9857.8</v>
      </c>
      <c r="J31" s="2" t="s">
        <v>17</v>
      </c>
      <c r="K31" s="2" t="s">
        <v>17</v>
      </c>
      <c r="L31" s="42" t="s">
        <v>17</v>
      </c>
      <c r="M31" s="5" t="s">
        <v>494</v>
      </c>
      <c r="N31" s="5" t="s">
        <v>495</v>
      </c>
    </row>
    <row r="32" spans="1:14" ht="101.25">
      <c r="A32" s="4" t="s">
        <v>400</v>
      </c>
      <c r="B32" s="5" t="s">
        <v>57</v>
      </c>
      <c r="C32" s="5" t="s">
        <v>58</v>
      </c>
      <c r="D32" s="5" t="s">
        <v>396</v>
      </c>
      <c r="E32" s="1" t="s">
        <v>59</v>
      </c>
      <c r="F32" s="1" t="s">
        <v>401</v>
      </c>
      <c r="G32" s="1" t="s">
        <v>398</v>
      </c>
      <c r="H32" s="1" t="s">
        <v>399</v>
      </c>
      <c r="I32" s="22">
        <v>46461.2</v>
      </c>
      <c r="J32" s="2" t="s">
        <v>17</v>
      </c>
      <c r="K32" s="2" t="s">
        <v>17</v>
      </c>
      <c r="L32" s="42" t="s">
        <v>17</v>
      </c>
      <c r="M32" s="5" t="s">
        <v>494</v>
      </c>
      <c r="N32" s="5" t="s">
        <v>495</v>
      </c>
    </row>
    <row r="33" spans="1:14" s="59" customFormat="1" ht="101.25">
      <c r="A33" s="5" t="s">
        <v>417</v>
      </c>
      <c r="B33" s="5" t="s">
        <v>57</v>
      </c>
      <c r="C33" s="57" t="s">
        <v>58</v>
      </c>
      <c r="D33" s="57" t="s">
        <v>423</v>
      </c>
      <c r="E33" s="1" t="s">
        <v>59</v>
      </c>
      <c r="F33" s="1" t="s">
        <v>394</v>
      </c>
      <c r="G33" s="1" t="s">
        <v>418</v>
      </c>
      <c r="H33" s="1" t="s">
        <v>419</v>
      </c>
      <c r="I33" s="22">
        <v>46461.2</v>
      </c>
      <c r="J33" s="1" t="s">
        <v>17</v>
      </c>
      <c r="K33" s="2" t="s">
        <v>17</v>
      </c>
      <c r="L33" s="42" t="s">
        <v>17</v>
      </c>
      <c r="M33" s="5" t="s">
        <v>494</v>
      </c>
      <c r="N33" s="5" t="s">
        <v>495</v>
      </c>
    </row>
    <row r="34" spans="1:14" s="59" customFormat="1" ht="101.25">
      <c r="A34" s="68" t="s">
        <v>655</v>
      </c>
      <c r="B34" s="63" t="s">
        <v>57</v>
      </c>
      <c r="C34" s="63" t="s">
        <v>58</v>
      </c>
      <c r="D34" s="63" t="s">
        <v>656</v>
      </c>
      <c r="E34" s="69" t="s">
        <v>59</v>
      </c>
      <c r="F34" s="78" t="s">
        <v>394</v>
      </c>
      <c r="G34" s="69" t="s">
        <v>657</v>
      </c>
      <c r="H34" s="69" t="s">
        <v>658</v>
      </c>
      <c r="I34" s="73">
        <v>46461.2</v>
      </c>
      <c r="J34" s="79" t="s">
        <v>17</v>
      </c>
      <c r="K34" s="73" t="s">
        <v>17</v>
      </c>
      <c r="L34" s="72" t="s">
        <v>17</v>
      </c>
      <c r="M34" s="63" t="s">
        <v>494</v>
      </c>
      <c r="N34" s="63" t="s">
        <v>495</v>
      </c>
    </row>
    <row r="35" spans="1:14" ht="135">
      <c r="A35" s="4" t="s">
        <v>323</v>
      </c>
      <c r="B35" s="5" t="s">
        <v>324</v>
      </c>
      <c r="C35" s="5" t="s">
        <v>325</v>
      </c>
      <c r="D35" s="5" t="s">
        <v>326</v>
      </c>
      <c r="E35" s="1" t="s">
        <v>327</v>
      </c>
      <c r="F35" s="1" t="s">
        <v>328</v>
      </c>
      <c r="G35" s="1" t="s">
        <v>424</v>
      </c>
      <c r="H35" s="1" t="s">
        <v>24</v>
      </c>
      <c r="I35" s="22">
        <v>380081.8</v>
      </c>
      <c r="J35" s="2" t="s">
        <v>17</v>
      </c>
      <c r="K35" s="2" t="s">
        <v>17</v>
      </c>
      <c r="L35" s="42" t="s">
        <v>17</v>
      </c>
      <c r="M35" s="5" t="s">
        <v>496</v>
      </c>
      <c r="N35" s="5" t="s">
        <v>497</v>
      </c>
    </row>
    <row r="36" spans="1:14" ht="157.5">
      <c r="A36" s="4" t="s">
        <v>229</v>
      </c>
      <c r="B36" s="5" t="s">
        <v>61</v>
      </c>
      <c r="C36" s="5" t="s">
        <v>62</v>
      </c>
      <c r="D36" s="5" t="s">
        <v>63</v>
      </c>
      <c r="E36" s="1" t="s">
        <v>64</v>
      </c>
      <c r="F36" s="1" t="s">
        <v>65</v>
      </c>
      <c r="G36" s="1" t="s">
        <v>66</v>
      </c>
      <c r="H36" s="1" t="s">
        <v>54</v>
      </c>
      <c r="I36" s="22">
        <v>12406</v>
      </c>
      <c r="J36" s="2" t="s">
        <v>17</v>
      </c>
      <c r="K36" s="2" t="s">
        <v>17</v>
      </c>
      <c r="L36" s="42" t="s">
        <v>17</v>
      </c>
      <c r="M36" s="5" t="s">
        <v>498</v>
      </c>
      <c r="N36" s="5" t="s">
        <v>499</v>
      </c>
    </row>
    <row r="37" spans="1:14" ht="303.75">
      <c r="A37" s="4" t="s">
        <v>230</v>
      </c>
      <c r="B37" s="5" t="s">
        <v>67</v>
      </c>
      <c r="C37" s="5" t="s">
        <v>68</v>
      </c>
      <c r="D37" s="5" t="s">
        <v>264</v>
      </c>
      <c r="E37" s="1" t="s">
        <v>69</v>
      </c>
      <c r="F37" s="1" t="s">
        <v>70</v>
      </c>
      <c r="G37" s="1" t="s">
        <v>50</v>
      </c>
      <c r="H37" s="1" t="s">
        <v>15</v>
      </c>
      <c r="I37" s="22">
        <v>39766.1</v>
      </c>
      <c r="J37" s="2" t="s">
        <v>17</v>
      </c>
      <c r="K37" s="2" t="s">
        <v>17</v>
      </c>
      <c r="L37" s="42" t="s">
        <v>17</v>
      </c>
      <c r="M37" s="5" t="s">
        <v>500</v>
      </c>
      <c r="N37" s="5" t="s">
        <v>501</v>
      </c>
    </row>
    <row r="38" spans="1:14" ht="303.75">
      <c r="A38" s="4" t="s">
        <v>231</v>
      </c>
      <c r="B38" s="5" t="s">
        <v>67</v>
      </c>
      <c r="C38" s="5" t="s">
        <v>68</v>
      </c>
      <c r="D38" s="5" t="s">
        <v>264</v>
      </c>
      <c r="E38" s="1" t="s">
        <v>69</v>
      </c>
      <c r="F38" s="1" t="s">
        <v>71</v>
      </c>
      <c r="G38" s="1" t="s">
        <v>50</v>
      </c>
      <c r="H38" s="1" t="s">
        <v>15</v>
      </c>
      <c r="I38" s="22">
        <v>99329.6</v>
      </c>
      <c r="J38" s="2" t="s">
        <v>17</v>
      </c>
      <c r="K38" s="2" t="s">
        <v>17</v>
      </c>
      <c r="L38" s="42" t="s">
        <v>17</v>
      </c>
      <c r="M38" s="5" t="s">
        <v>500</v>
      </c>
      <c r="N38" s="5" t="s">
        <v>501</v>
      </c>
    </row>
    <row r="39" spans="1:14" ht="123.75">
      <c r="A39" s="5" t="s">
        <v>402</v>
      </c>
      <c r="B39" s="5" t="s">
        <v>67</v>
      </c>
      <c r="C39" s="5" t="s">
        <v>68</v>
      </c>
      <c r="D39" s="5" t="s">
        <v>264</v>
      </c>
      <c r="E39" s="1" t="s">
        <v>27</v>
      </c>
      <c r="F39" s="1" t="s">
        <v>403</v>
      </c>
      <c r="G39" s="1" t="s">
        <v>404</v>
      </c>
      <c r="H39" s="1" t="s">
        <v>15</v>
      </c>
      <c r="I39" s="22">
        <v>175424.7</v>
      </c>
      <c r="J39" s="1" t="s">
        <v>17</v>
      </c>
      <c r="K39" s="1" t="s">
        <v>17</v>
      </c>
      <c r="L39" s="42" t="s">
        <v>17</v>
      </c>
      <c r="M39" s="57" t="s">
        <v>502</v>
      </c>
      <c r="N39" s="57" t="s">
        <v>503</v>
      </c>
    </row>
    <row r="40" spans="1:14" ht="180">
      <c r="A40" s="68" t="s">
        <v>659</v>
      </c>
      <c r="B40" s="63" t="s">
        <v>67</v>
      </c>
      <c r="C40" s="63" t="s">
        <v>68</v>
      </c>
      <c r="D40" s="63" t="s">
        <v>660</v>
      </c>
      <c r="E40" s="69" t="s">
        <v>69</v>
      </c>
      <c r="F40" s="69" t="s">
        <v>661</v>
      </c>
      <c r="G40" s="69" t="s">
        <v>276</v>
      </c>
      <c r="H40" s="69" t="s">
        <v>91</v>
      </c>
      <c r="I40" s="73">
        <v>27836.3</v>
      </c>
      <c r="J40" s="80" t="s">
        <v>17</v>
      </c>
      <c r="K40" s="80" t="s">
        <v>17</v>
      </c>
      <c r="L40" s="81" t="s">
        <v>17</v>
      </c>
      <c r="M40" s="82" t="s">
        <v>662</v>
      </c>
      <c r="N40" s="82" t="s">
        <v>663</v>
      </c>
    </row>
    <row r="41" spans="1:14" ht="180">
      <c r="A41" s="68" t="s">
        <v>664</v>
      </c>
      <c r="B41" s="63" t="s">
        <v>67</v>
      </c>
      <c r="C41" s="63" t="s">
        <v>68</v>
      </c>
      <c r="D41" s="63" t="s">
        <v>660</v>
      </c>
      <c r="E41" s="69" t="s">
        <v>69</v>
      </c>
      <c r="F41" s="69" t="s">
        <v>665</v>
      </c>
      <c r="G41" s="69" t="s">
        <v>276</v>
      </c>
      <c r="H41" s="69" t="s">
        <v>91</v>
      </c>
      <c r="I41" s="73">
        <v>69530.7</v>
      </c>
      <c r="J41" s="80" t="s">
        <v>17</v>
      </c>
      <c r="K41" s="80" t="s">
        <v>17</v>
      </c>
      <c r="L41" s="81" t="s">
        <v>17</v>
      </c>
      <c r="M41" s="82" t="s">
        <v>662</v>
      </c>
      <c r="N41" s="82" t="s">
        <v>663</v>
      </c>
    </row>
    <row r="42" spans="1:14" ht="303.75">
      <c r="A42" s="68" t="s">
        <v>666</v>
      </c>
      <c r="B42" s="63" t="s">
        <v>67</v>
      </c>
      <c r="C42" s="63" t="s">
        <v>68</v>
      </c>
      <c r="D42" s="63" t="s">
        <v>667</v>
      </c>
      <c r="E42" s="69" t="s">
        <v>69</v>
      </c>
      <c r="F42" s="69" t="s">
        <v>70</v>
      </c>
      <c r="G42" s="69" t="s">
        <v>204</v>
      </c>
      <c r="H42" s="69" t="s">
        <v>19</v>
      </c>
      <c r="I42" s="73">
        <v>27836.3</v>
      </c>
      <c r="J42" s="80" t="s">
        <v>17</v>
      </c>
      <c r="K42" s="80" t="s">
        <v>17</v>
      </c>
      <c r="L42" s="81" t="s">
        <v>17</v>
      </c>
      <c r="M42" s="82" t="s">
        <v>500</v>
      </c>
      <c r="N42" s="82" t="s">
        <v>501</v>
      </c>
    </row>
    <row r="43" spans="1:14" ht="303.75">
      <c r="A43" s="68" t="s">
        <v>668</v>
      </c>
      <c r="B43" s="63" t="s">
        <v>67</v>
      </c>
      <c r="C43" s="63" t="s">
        <v>68</v>
      </c>
      <c r="D43" s="63" t="s">
        <v>667</v>
      </c>
      <c r="E43" s="69" t="s">
        <v>69</v>
      </c>
      <c r="F43" s="69" t="s">
        <v>71</v>
      </c>
      <c r="G43" s="69" t="s">
        <v>204</v>
      </c>
      <c r="H43" s="69" t="s">
        <v>19</v>
      </c>
      <c r="I43" s="73">
        <v>69530.7</v>
      </c>
      <c r="J43" s="80" t="s">
        <v>17</v>
      </c>
      <c r="K43" s="80" t="s">
        <v>17</v>
      </c>
      <c r="L43" s="81" t="s">
        <v>17</v>
      </c>
      <c r="M43" s="82" t="s">
        <v>500</v>
      </c>
      <c r="N43" s="82" t="s">
        <v>501</v>
      </c>
    </row>
    <row r="44" spans="1:14" ht="168.75">
      <c r="A44" s="4" t="s">
        <v>232</v>
      </c>
      <c r="B44" s="5" t="s">
        <v>72</v>
      </c>
      <c r="C44" s="5" t="s">
        <v>73</v>
      </c>
      <c r="D44" s="5" t="s">
        <v>74</v>
      </c>
      <c r="E44" s="1" t="s">
        <v>210</v>
      </c>
      <c r="F44" s="1" t="s">
        <v>196</v>
      </c>
      <c r="G44" s="1" t="s">
        <v>50</v>
      </c>
      <c r="H44" s="1" t="s">
        <v>15</v>
      </c>
      <c r="I44" s="22">
        <v>176297.4</v>
      </c>
      <c r="J44" s="2" t="s">
        <v>17</v>
      </c>
      <c r="K44" s="2" t="s">
        <v>17</v>
      </c>
      <c r="L44" s="42" t="s">
        <v>17</v>
      </c>
      <c r="M44" s="57" t="s">
        <v>552</v>
      </c>
      <c r="N44" s="57" t="s">
        <v>547</v>
      </c>
    </row>
    <row r="45" spans="1:14" ht="168.75">
      <c r="A45" s="4" t="s">
        <v>288</v>
      </c>
      <c r="B45" s="5" t="s">
        <v>72</v>
      </c>
      <c r="C45" s="5" t="s">
        <v>73</v>
      </c>
      <c r="D45" s="5" t="s">
        <v>74</v>
      </c>
      <c r="E45" s="1" t="s">
        <v>27</v>
      </c>
      <c r="F45" s="1" t="s">
        <v>289</v>
      </c>
      <c r="G45" s="1" t="s">
        <v>50</v>
      </c>
      <c r="H45" s="1" t="s">
        <v>15</v>
      </c>
      <c r="I45" s="22">
        <v>158667.7</v>
      </c>
      <c r="J45" s="2" t="s">
        <v>17</v>
      </c>
      <c r="K45" s="2" t="s">
        <v>17</v>
      </c>
      <c r="L45" s="42" t="s">
        <v>17</v>
      </c>
      <c r="M45" s="57" t="s">
        <v>552</v>
      </c>
      <c r="N45" s="57" t="s">
        <v>547</v>
      </c>
    </row>
    <row r="46" spans="1:14" ht="225">
      <c r="A46" s="4" t="s">
        <v>233</v>
      </c>
      <c r="B46" s="5" t="s">
        <v>75</v>
      </c>
      <c r="C46" s="5" t="s">
        <v>76</v>
      </c>
      <c r="D46" s="5" t="s">
        <v>77</v>
      </c>
      <c r="E46" s="1" t="s">
        <v>78</v>
      </c>
      <c r="F46" s="1" t="s">
        <v>79</v>
      </c>
      <c r="G46" s="1" t="s">
        <v>80</v>
      </c>
      <c r="H46" s="1" t="s">
        <v>24</v>
      </c>
      <c r="I46" s="22">
        <v>19753.6</v>
      </c>
      <c r="J46" s="2" t="s">
        <v>17</v>
      </c>
      <c r="K46" s="2" t="s">
        <v>17</v>
      </c>
      <c r="L46" s="42" t="s">
        <v>17</v>
      </c>
      <c r="M46" s="5" t="s">
        <v>550</v>
      </c>
      <c r="N46" s="5" t="s">
        <v>558</v>
      </c>
    </row>
    <row r="47" spans="1:14" ht="191.25">
      <c r="A47" s="5" t="s">
        <v>234</v>
      </c>
      <c r="B47" s="5" t="s">
        <v>81</v>
      </c>
      <c r="C47" s="5" t="s">
        <v>82</v>
      </c>
      <c r="D47" s="5" t="s">
        <v>83</v>
      </c>
      <c r="E47" s="1" t="s">
        <v>69</v>
      </c>
      <c r="F47" s="1" t="s">
        <v>84</v>
      </c>
      <c r="G47" s="1" t="s">
        <v>50</v>
      </c>
      <c r="H47" s="1" t="s">
        <v>15</v>
      </c>
      <c r="I47" s="22">
        <v>31143.1</v>
      </c>
      <c r="J47" s="2" t="s">
        <v>17</v>
      </c>
      <c r="K47" s="2" t="s">
        <v>17</v>
      </c>
      <c r="L47" s="42" t="s">
        <v>17</v>
      </c>
      <c r="M47" s="60" t="s">
        <v>685</v>
      </c>
      <c r="N47" s="5" t="s">
        <v>643</v>
      </c>
    </row>
    <row r="48" spans="1:14" ht="191.25">
      <c r="A48" s="5" t="s">
        <v>235</v>
      </c>
      <c r="B48" s="5" t="s">
        <v>81</v>
      </c>
      <c r="C48" s="5" t="s">
        <v>82</v>
      </c>
      <c r="D48" s="5" t="s">
        <v>83</v>
      </c>
      <c r="E48" s="1" t="s">
        <v>69</v>
      </c>
      <c r="F48" s="1" t="s">
        <v>85</v>
      </c>
      <c r="G48" s="1" t="s">
        <v>50</v>
      </c>
      <c r="H48" s="1" t="s">
        <v>15</v>
      </c>
      <c r="I48" s="22">
        <v>124728.2</v>
      </c>
      <c r="J48" s="2" t="s">
        <v>17</v>
      </c>
      <c r="K48" s="2" t="s">
        <v>17</v>
      </c>
      <c r="L48" s="42" t="s">
        <v>17</v>
      </c>
      <c r="M48" s="60" t="s">
        <v>686</v>
      </c>
      <c r="N48" s="5" t="s">
        <v>643</v>
      </c>
    </row>
    <row r="49" spans="1:14" ht="112.5">
      <c r="A49" s="5" t="s">
        <v>290</v>
      </c>
      <c r="B49" s="5" t="s">
        <v>291</v>
      </c>
      <c r="C49" s="5" t="s">
        <v>292</v>
      </c>
      <c r="D49" s="5" t="s">
        <v>293</v>
      </c>
      <c r="E49" s="1" t="s">
        <v>69</v>
      </c>
      <c r="F49" s="1" t="s">
        <v>294</v>
      </c>
      <c r="G49" s="1" t="s">
        <v>39</v>
      </c>
      <c r="H49" s="1" t="s">
        <v>40</v>
      </c>
      <c r="I49" s="22">
        <v>42714.6</v>
      </c>
      <c r="J49" s="2" t="s">
        <v>17</v>
      </c>
      <c r="K49" s="2" t="s">
        <v>17</v>
      </c>
      <c r="L49" s="42" t="s">
        <v>17</v>
      </c>
      <c r="M49" s="60" t="s">
        <v>578</v>
      </c>
      <c r="N49" s="5" t="s">
        <v>504</v>
      </c>
    </row>
    <row r="50" spans="1:14" ht="123.75">
      <c r="A50" s="5" t="s">
        <v>329</v>
      </c>
      <c r="B50" s="5" t="s">
        <v>330</v>
      </c>
      <c r="C50" s="5" t="s">
        <v>331</v>
      </c>
      <c r="D50" s="5" t="s">
        <v>332</v>
      </c>
      <c r="E50" s="1" t="s">
        <v>59</v>
      </c>
      <c r="F50" s="1" t="s">
        <v>333</v>
      </c>
      <c r="G50" s="1" t="s">
        <v>334</v>
      </c>
      <c r="H50" s="1" t="s">
        <v>54</v>
      </c>
      <c r="I50" s="22">
        <v>368073.4</v>
      </c>
      <c r="J50" s="2" t="s">
        <v>17</v>
      </c>
      <c r="K50" s="2" t="s">
        <v>17</v>
      </c>
      <c r="L50" s="42" t="s">
        <v>17</v>
      </c>
      <c r="M50" s="60" t="s">
        <v>654</v>
      </c>
      <c r="N50" s="5" t="s">
        <v>505</v>
      </c>
    </row>
    <row r="51" spans="1:14" s="29" customFormat="1" ht="135">
      <c r="A51" s="53" t="s">
        <v>447</v>
      </c>
      <c r="B51" s="53" t="s">
        <v>448</v>
      </c>
      <c r="C51" s="57" t="s">
        <v>449</v>
      </c>
      <c r="D51" s="58" t="s">
        <v>452</v>
      </c>
      <c r="E51" s="1" t="s">
        <v>69</v>
      </c>
      <c r="F51" s="1" t="s">
        <v>450</v>
      </c>
      <c r="G51" s="1" t="s">
        <v>451</v>
      </c>
      <c r="H51" s="1" t="s">
        <v>15</v>
      </c>
      <c r="I51" s="22">
        <v>278549.9</v>
      </c>
      <c r="J51" s="1" t="s">
        <v>17</v>
      </c>
      <c r="K51" s="55" t="s">
        <v>17</v>
      </c>
      <c r="L51" s="56" t="s">
        <v>17</v>
      </c>
      <c r="M51" s="44" t="s">
        <v>546</v>
      </c>
      <c r="N51" s="44" t="s">
        <v>547</v>
      </c>
    </row>
    <row r="52" spans="1:14" s="29" customFormat="1" ht="112.5">
      <c r="A52" s="53" t="s">
        <v>454</v>
      </c>
      <c r="B52" s="53" t="s">
        <v>455</v>
      </c>
      <c r="C52" s="57" t="s">
        <v>456</v>
      </c>
      <c r="D52" s="58" t="s">
        <v>459</v>
      </c>
      <c r="E52" s="1" t="s">
        <v>59</v>
      </c>
      <c r="F52" s="1" t="s">
        <v>267</v>
      </c>
      <c r="G52" s="1" t="s">
        <v>175</v>
      </c>
      <c r="H52" s="1" t="s">
        <v>24</v>
      </c>
      <c r="I52" s="22">
        <v>193205.7</v>
      </c>
      <c r="J52" s="1" t="s">
        <v>17</v>
      </c>
      <c r="K52" s="55" t="s">
        <v>17</v>
      </c>
      <c r="L52" s="56" t="s">
        <v>17</v>
      </c>
      <c r="M52" s="44" t="s">
        <v>549</v>
      </c>
      <c r="N52" s="44" t="s">
        <v>547</v>
      </c>
    </row>
    <row r="53" spans="1:14" s="29" customFormat="1" ht="112.5">
      <c r="A53" s="53" t="s">
        <v>457</v>
      </c>
      <c r="B53" s="53" t="s">
        <v>455</v>
      </c>
      <c r="C53" s="57" t="s">
        <v>456</v>
      </c>
      <c r="D53" s="58" t="s">
        <v>459</v>
      </c>
      <c r="E53" s="1" t="s">
        <v>59</v>
      </c>
      <c r="F53" s="1" t="s">
        <v>458</v>
      </c>
      <c r="G53" s="1" t="s">
        <v>175</v>
      </c>
      <c r="H53" s="1" t="s">
        <v>24</v>
      </c>
      <c r="I53" s="22">
        <v>308922</v>
      </c>
      <c r="J53" s="1" t="s">
        <v>17</v>
      </c>
      <c r="K53" s="55" t="s">
        <v>17</v>
      </c>
      <c r="L53" s="56" t="s">
        <v>17</v>
      </c>
      <c r="M53" s="44" t="s">
        <v>549</v>
      </c>
      <c r="N53" s="44" t="s">
        <v>547</v>
      </c>
    </row>
    <row r="54" spans="1:14" s="29" customFormat="1" ht="270">
      <c r="A54" s="53" t="s">
        <v>443</v>
      </c>
      <c r="B54" s="53" t="s">
        <v>444</v>
      </c>
      <c r="C54" s="57" t="s">
        <v>445</v>
      </c>
      <c r="D54" s="58" t="s">
        <v>453</v>
      </c>
      <c r="E54" s="1" t="s">
        <v>69</v>
      </c>
      <c r="F54" s="1" t="s">
        <v>446</v>
      </c>
      <c r="G54" s="1" t="s">
        <v>404</v>
      </c>
      <c r="H54" s="1" t="s">
        <v>15</v>
      </c>
      <c r="I54" s="22">
        <v>136706.8</v>
      </c>
      <c r="J54" s="1" t="s">
        <v>17</v>
      </c>
      <c r="K54" s="55" t="s">
        <v>17</v>
      </c>
      <c r="L54" s="56" t="s">
        <v>17</v>
      </c>
      <c r="M54" s="44" t="s">
        <v>649</v>
      </c>
      <c r="N54" s="44" t="s">
        <v>650</v>
      </c>
    </row>
    <row r="55" spans="1:14" ht="157.5">
      <c r="A55" s="4" t="s">
        <v>335</v>
      </c>
      <c r="B55" s="5" t="s">
        <v>336</v>
      </c>
      <c r="C55" s="5" t="s">
        <v>337</v>
      </c>
      <c r="D55" s="5" t="s">
        <v>338</v>
      </c>
      <c r="E55" s="1" t="s">
        <v>59</v>
      </c>
      <c r="F55" s="1" t="s">
        <v>339</v>
      </c>
      <c r="G55" s="1" t="s">
        <v>340</v>
      </c>
      <c r="H55" s="1" t="s">
        <v>56</v>
      </c>
      <c r="I55" s="22">
        <v>189329.5</v>
      </c>
      <c r="J55" s="2" t="s">
        <v>17</v>
      </c>
      <c r="K55" s="55" t="s">
        <v>17</v>
      </c>
      <c r="L55" s="42" t="s">
        <v>17</v>
      </c>
      <c r="M55" s="5" t="s">
        <v>579</v>
      </c>
      <c r="N55" s="33" t="s">
        <v>506</v>
      </c>
    </row>
    <row r="56" spans="1:14" ht="157.5">
      <c r="A56" s="64" t="s">
        <v>580</v>
      </c>
      <c r="B56" s="64" t="s">
        <v>336</v>
      </c>
      <c r="C56" s="65" t="s">
        <v>337</v>
      </c>
      <c r="D56" s="65" t="s">
        <v>338</v>
      </c>
      <c r="E56" s="66" t="s">
        <v>581</v>
      </c>
      <c r="F56" s="66" t="s">
        <v>582</v>
      </c>
      <c r="G56" s="1" t="s">
        <v>340</v>
      </c>
      <c r="H56" s="1" t="s">
        <v>56</v>
      </c>
      <c r="I56" s="22">
        <v>313509</v>
      </c>
      <c r="J56" s="2" t="s">
        <v>17</v>
      </c>
      <c r="K56" s="1" t="s">
        <v>17</v>
      </c>
      <c r="L56" s="77" t="s">
        <v>17</v>
      </c>
      <c r="M56" s="65" t="s">
        <v>579</v>
      </c>
      <c r="N56" s="67" t="s">
        <v>506</v>
      </c>
    </row>
    <row r="57" spans="1:14" ht="101.25">
      <c r="A57" s="4">
        <v>1039398</v>
      </c>
      <c r="B57" s="5" t="s">
        <v>86</v>
      </c>
      <c r="C57" s="5" t="s">
        <v>87</v>
      </c>
      <c r="D57" s="5" t="s">
        <v>88</v>
      </c>
      <c r="E57" s="1" t="s">
        <v>53</v>
      </c>
      <c r="F57" s="1" t="s">
        <v>89</v>
      </c>
      <c r="G57" s="1" t="s">
        <v>90</v>
      </c>
      <c r="H57" s="1" t="s">
        <v>91</v>
      </c>
      <c r="I57" s="22">
        <v>219721.5</v>
      </c>
      <c r="J57" s="2" t="s">
        <v>17</v>
      </c>
      <c r="K57" s="2" t="s">
        <v>17</v>
      </c>
      <c r="L57" s="42" t="s">
        <v>17</v>
      </c>
      <c r="M57" s="5" t="s">
        <v>507</v>
      </c>
      <c r="N57" s="89" t="s">
        <v>687</v>
      </c>
    </row>
    <row r="58" spans="1:14" ht="101.25">
      <c r="A58" s="4">
        <v>1039402</v>
      </c>
      <c r="B58" s="5" t="s">
        <v>92</v>
      </c>
      <c r="C58" s="5" t="s">
        <v>93</v>
      </c>
      <c r="D58" s="5" t="s">
        <v>94</v>
      </c>
      <c r="E58" s="1" t="s">
        <v>53</v>
      </c>
      <c r="F58" s="1" t="s">
        <v>95</v>
      </c>
      <c r="G58" s="1" t="s">
        <v>50</v>
      </c>
      <c r="H58" s="1" t="s">
        <v>15</v>
      </c>
      <c r="I58" s="22">
        <v>29400.5</v>
      </c>
      <c r="J58" s="2" t="s">
        <v>17</v>
      </c>
      <c r="K58" s="2" t="s">
        <v>17</v>
      </c>
      <c r="L58" s="42" t="s">
        <v>17</v>
      </c>
      <c r="M58" s="5" t="s">
        <v>509</v>
      </c>
      <c r="N58" s="5" t="s">
        <v>687</v>
      </c>
    </row>
    <row r="59" spans="1:14" ht="101.25">
      <c r="A59" s="4">
        <v>1039403</v>
      </c>
      <c r="B59" s="5" t="s">
        <v>92</v>
      </c>
      <c r="C59" s="5" t="s">
        <v>93</v>
      </c>
      <c r="D59" s="5" t="s">
        <v>94</v>
      </c>
      <c r="E59" s="1" t="s">
        <v>53</v>
      </c>
      <c r="F59" s="1" t="s">
        <v>96</v>
      </c>
      <c r="G59" s="1" t="s">
        <v>50</v>
      </c>
      <c r="H59" s="1" t="s">
        <v>15</v>
      </c>
      <c r="I59" s="22">
        <v>71536.1</v>
      </c>
      <c r="J59" s="2" t="s">
        <v>17</v>
      </c>
      <c r="K59" s="2" t="s">
        <v>17</v>
      </c>
      <c r="L59" s="42" t="s">
        <v>17</v>
      </c>
      <c r="M59" s="5" t="s">
        <v>509</v>
      </c>
      <c r="N59" s="5" t="s">
        <v>687</v>
      </c>
    </row>
    <row r="60" spans="1:14" ht="101.25">
      <c r="A60" s="4">
        <v>1039404</v>
      </c>
      <c r="B60" s="5" t="s">
        <v>92</v>
      </c>
      <c r="C60" s="5" t="s">
        <v>93</v>
      </c>
      <c r="D60" s="5" t="s">
        <v>94</v>
      </c>
      <c r="E60" s="1" t="s">
        <v>53</v>
      </c>
      <c r="F60" s="1" t="s">
        <v>97</v>
      </c>
      <c r="G60" s="1" t="s">
        <v>50</v>
      </c>
      <c r="H60" s="1" t="s">
        <v>15</v>
      </c>
      <c r="I60" s="22">
        <v>111904</v>
      </c>
      <c r="J60" s="2" t="s">
        <v>17</v>
      </c>
      <c r="K60" s="2" t="s">
        <v>17</v>
      </c>
      <c r="L60" s="42" t="s">
        <v>17</v>
      </c>
      <c r="M60" s="5" t="s">
        <v>509</v>
      </c>
      <c r="N60" s="5" t="s">
        <v>687</v>
      </c>
    </row>
    <row r="61" spans="1:14" ht="101.25">
      <c r="A61" s="68" t="s">
        <v>565</v>
      </c>
      <c r="B61" s="63" t="s">
        <v>92</v>
      </c>
      <c r="C61" s="63" t="s">
        <v>93</v>
      </c>
      <c r="D61" s="63" t="s">
        <v>566</v>
      </c>
      <c r="E61" s="69" t="s">
        <v>53</v>
      </c>
      <c r="F61" s="69" t="s">
        <v>95</v>
      </c>
      <c r="G61" s="69" t="s">
        <v>567</v>
      </c>
      <c r="H61" s="69" t="s">
        <v>568</v>
      </c>
      <c r="I61" s="22">
        <v>29400.5</v>
      </c>
      <c r="J61" s="69" t="s">
        <v>17</v>
      </c>
      <c r="K61" s="69" t="s">
        <v>17</v>
      </c>
      <c r="L61" s="62" t="s">
        <v>17</v>
      </c>
      <c r="M61" s="63" t="s">
        <v>509</v>
      </c>
      <c r="N61" s="5" t="s">
        <v>687</v>
      </c>
    </row>
    <row r="62" spans="1:14" ht="101.25">
      <c r="A62" s="68" t="s">
        <v>569</v>
      </c>
      <c r="B62" s="63" t="s">
        <v>92</v>
      </c>
      <c r="C62" s="63" t="s">
        <v>93</v>
      </c>
      <c r="D62" s="63" t="s">
        <v>566</v>
      </c>
      <c r="E62" s="69" t="s">
        <v>53</v>
      </c>
      <c r="F62" s="69" t="s">
        <v>96</v>
      </c>
      <c r="G62" s="69" t="s">
        <v>567</v>
      </c>
      <c r="H62" s="69" t="s">
        <v>568</v>
      </c>
      <c r="I62" s="22">
        <v>71536.1</v>
      </c>
      <c r="J62" s="69" t="s">
        <v>17</v>
      </c>
      <c r="K62" s="69" t="s">
        <v>17</v>
      </c>
      <c r="L62" s="62" t="s">
        <v>17</v>
      </c>
      <c r="M62" s="63" t="s">
        <v>509</v>
      </c>
      <c r="N62" s="5" t="s">
        <v>687</v>
      </c>
    </row>
    <row r="63" spans="1:14" ht="101.25">
      <c r="A63" s="68" t="s">
        <v>570</v>
      </c>
      <c r="B63" s="63" t="s">
        <v>92</v>
      </c>
      <c r="C63" s="63" t="s">
        <v>93</v>
      </c>
      <c r="D63" s="63" t="s">
        <v>566</v>
      </c>
      <c r="E63" s="69" t="s">
        <v>53</v>
      </c>
      <c r="F63" s="69" t="s">
        <v>97</v>
      </c>
      <c r="G63" s="69" t="s">
        <v>567</v>
      </c>
      <c r="H63" s="69" t="s">
        <v>568</v>
      </c>
      <c r="I63" s="22">
        <v>111904</v>
      </c>
      <c r="J63" s="69" t="s">
        <v>17</v>
      </c>
      <c r="K63" s="69" t="s">
        <v>17</v>
      </c>
      <c r="L63" s="62" t="s">
        <v>17</v>
      </c>
      <c r="M63" s="63" t="s">
        <v>509</v>
      </c>
      <c r="N63" s="5" t="s">
        <v>687</v>
      </c>
    </row>
    <row r="64" spans="1:14" ht="101.25">
      <c r="A64" s="68" t="s">
        <v>619</v>
      </c>
      <c r="B64" s="63" t="s">
        <v>92</v>
      </c>
      <c r="C64" s="63" t="s">
        <v>93</v>
      </c>
      <c r="D64" s="63" t="s">
        <v>623</v>
      </c>
      <c r="E64" s="69" t="s">
        <v>53</v>
      </c>
      <c r="F64" s="69" t="s">
        <v>95</v>
      </c>
      <c r="G64" s="69" t="s">
        <v>620</v>
      </c>
      <c r="H64" s="69" t="s">
        <v>273</v>
      </c>
      <c r="I64" s="22">
        <v>29400.5</v>
      </c>
      <c r="J64" s="72" t="s">
        <v>17</v>
      </c>
      <c r="K64" s="72" t="s">
        <v>17</v>
      </c>
      <c r="L64" s="62" t="s">
        <v>17</v>
      </c>
      <c r="M64" s="63" t="s">
        <v>509</v>
      </c>
      <c r="N64" s="5" t="s">
        <v>687</v>
      </c>
    </row>
    <row r="65" spans="1:14" ht="101.25">
      <c r="A65" s="68" t="s">
        <v>621</v>
      </c>
      <c r="B65" s="63" t="s">
        <v>92</v>
      </c>
      <c r="C65" s="63" t="s">
        <v>93</v>
      </c>
      <c r="D65" s="63" t="s">
        <v>623</v>
      </c>
      <c r="E65" s="69" t="s">
        <v>53</v>
      </c>
      <c r="F65" s="69" t="s">
        <v>96</v>
      </c>
      <c r="G65" s="69" t="s">
        <v>620</v>
      </c>
      <c r="H65" s="69" t="s">
        <v>273</v>
      </c>
      <c r="I65" s="22">
        <v>71536.1</v>
      </c>
      <c r="J65" s="72" t="s">
        <v>17</v>
      </c>
      <c r="K65" s="72" t="s">
        <v>17</v>
      </c>
      <c r="L65" s="62" t="s">
        <v>17</v>
      </c>
      <c r="M65" s="63" t="s">
        <v>509</v>
      </c>
      <c r="N65" s="5" t="s">
        <v>687</v>
      </c>
    </row>
    <row r="66" spans="1:14" ht="101.25">
      <c r="A66" s="68" t="s">
        <v>622</v>
      </c>
      <c r="B66" s="63" t="s">
        <v>92</v>
      </c>
      <c r="C66" s="63" t="s">
        <v>93</v>
      </c>
      <c r="D66" s="63" t="s">
        <v>623</v>
      </c>
      <c r="E66" s="69" t="s">
        <v>53</v>
      </c>
      <c r="F66" s="69" t="s">
        <v>97</v>
      </c>
      <c r="G66" s="69" t="s">
        <v>620</v>
      </c>
      <c r="H66" s="69" t="s">
        <v>273</v>
      </c>
      <c r="I66" s="22">
        <v>111904</v>
      </c>
      <c r="J66" s="72" t="s">
        <v>17</v>
      </c>
      <c r="K66" s="72" t="s">
        <v>17</v>
      </c>
      <c r="L66" s="62" t="s">
        <v>17</v>
      </c>
      <c r="M66" s="63" t="s">
        <v>509</v>
      </c>
      <c r="N66" s="5" t="s">
        <v>687</v>
      </c>
    </row>
    <row r="67" spans="1:14" ht="78.75">
      <c r="A67" s="4" t="s">
        <v>236</v>
      </c>
      <c r="B67" s="5" t="s">
        <v>98</v>
      </c>
      <c r="C67" s="5" t="s">
        <v>99</v>
      </c>
      <c r="D67" s="5" t="s">
        <v>100</v>
      </c>
      <c r="E67" s="1" t="s">
        <v>55</v>
      </c>
      <c r="F67" s="1" t="s">
        <v>101</v>
      </c>
      <c r="G67" s="1" t="s">
        <v>102</v>
      </c>
      <c r="H67" s="1" t="s">
        <v>54</v>
      </c>
      <c r="I67" s="22">
        <v>117900.3</v>
      </c>
      <c r="J67" s="2" t="s">
        <v>17</v>
      </c>
      <c r="K67" s="2" t="s">
        <v>17</v>
      </c>
      <c r="L67" s="42" t="s">
        <v>17</v>
      </c>
      <c r="M67" s="34" t="s">
        <v>510</v>
      </c>
      <c r="N67" s="33" t="s">
        <v>511</v>
      </c>
    </row>
    <row r="68" spans="1:14" ht="78.75">
      <c r="A68" s="4" t="s">
        <v>237</v>
      </c>
      <c r="B68" s="5" t="s">
        <v>98</v>
      </c>
      <c r="C68" s="5" t="s">
        <v>99</v>
      </c>
      <c r="D68" s="5" t="s">
        <v>100</v>
      </c>
      <c r="E68" s="1" t="s">
        <v>55</v>
      </c>
      <c r="F68" s="1" t="s">
        <v>103</v>
      </c>
      <c r="G68" s="1" t="s">
        <v>102</v>
      </c>
      <c r="H68" s="1" t="s">
        <v>54</v>
      </c>
      <c r="I68" s="22">
        <v>234667.5</v>
      </c>
      <c r="J68" s="2" t="s">
        <v>17</v>
      </c>
      <c r="K68" s="2" t="s">
        <v>17</v>
      </c>
      <c r="L68" s="42" t="s">
        <v>17</v>
      </c>
      <c r="M68" s="34" t="s">
        <v>510</v>
      </c>
      <c r="N68" s="33" t="s">
        <v>511</v>
      </c>
    </row>
    <row r="69" spans="1:14" ht="78.75">
      <c r="A69" s="4" t="s">
        <v>238</v>
      </c>
      <c r="B69" s="5" t="s">
        <v>98</v>
      </c>
      <c r="C69" s="5" t="s">
        <v>99</v>
      </c>
      <c r="D69" s="5" t="s">
        <v>100</v>
      </c>
      <c r="E69" s="1" t="s">
        <v>55</v>
      </c>
      <c r="F69" s="1" t="s">
        <v>104</v>
      </c>
      <c r="G69" s="1" t="s">
        <v>102</v>
      </c>
      <c r="H69" s="1" t="s">
        <v>54</v>
      </c>
      <c r="I69" s="22">
        <v>468958.2</v>
      </c>
      <c r="J69" s="2" t="s">
        <v>17</v>
      </c>
      <c r="K69" s="2" t="s">
        <v>17</v>
      </c>
      <c r="L69" s="42" t="s">
        <v>17</v>
      </c>
      <c r="M69" s="34" t="s">
        <v>510</v>
      </c>
      <c r="N69" s="33" t="s">
        <v>511</v>
      </c>
    </row>
    <row r="70" spans="1:14" ht="123.75">
      <c r="A70" s="4" t="s">
        <v>341</v>
      </c>
      <c r="B70" s="5" t="s">
        <v>342</v>
      </c>
      <c r="C70" s="5" t="s">
        <v>343</v>
      </c>
      <c r="D70" s="5" t="s">
        <v>344</v>
      </c>
      <c r="E70" s="1" t="s">
        <v>53</v>
      </c>
      <c r="F70" s="1" t="s">
        <v>105</v>
      </c>
      <c r="G70" s="1" t="s">
        <v>425</v>
      </c>
      <c r="H70" s="1" t="s">
        <v>426</v>
      </c>
      <c r="I70" s="22">
        <v>335339.7</v>
      </c>
      <c r="J70" s="2" t="s">
        <v>17</v>
      </c>
      <c r="K70" s="2" t="s">
        <v>17</v>
      </c>
      <c r="L70" s="42" t="s">
        <v>17</v>
      </c>
      <c r="M70" s="34" t="s">
        <v>512</v>
      </c>
      <c r="N70" s="33" t="s">
        <v>513</v>
      </c>
    </row>
    <row r="71" spans="1:14" ht="112.5">
      <c r="A71" s="4" t="s">
        <v>239</v>
      </c>
      <c r="B71" s="5" t="s">
        <v>106</v>
      </c>
      <c r="C71" s="5" t="s">
        <v>107</v>
      </c>
      <c r="D71" s="5" t="s">
        <v>108</v>
      </c>
      <c r="E71" s="1" t="s">
        <v>53</v>
      </c>
      <c r="F71" s="1" t="s">
        <v>265</v>
      </c>
      <c r="G71" s="1" t="s">
        <v>197</v>
      </c>
      <c r="H71" s="1" t="s">
        <v>198</v>
      </c>
      <c r="I71" s="22">
        <v>124159.1</v>
      </c>
      <c r="J71" s="2" t="s">
        <v>17</v>
      </c>
      <c r="K71" s="2" t="s">
        <v>17</v>
      </c>
      <c r="L71" s="42" t="s">
        <v>17</v>
      </c>
      <c r="M71" s="5" t="s">
        <v>554</v>
      </c>
      <c r="N71" s="33" t="s">
        <v>514</v>
      </c>
    </row>
    <row r="72" spans="1:14" ht="135">
      <c r="A72" s="4" t="s">
        <v>240</v>
      </c>
      <c r="B72" s="5" t="s">
        <v>109</v>
      </c>
      <c r="C72" s="5" t="s">
        <v>110</v>
      </c>
      <c r="D72" s="5" t="s">
        <v>111</v>
      </c>
      <c r="E72" s="1" t="s">
        <v>55</v>
      </c>
      <c r="F72" s="1" t="s">
        <v>105</v>
      </c>
      <c r="G72" s="1" t="s">
        <v>112</v>
      </c>
      <c r="H72" s="1" t="s">
        <v>15</v>
      </c>
      <c r="I72" s="22">
        <v>376734</v>
      </c>
      <c r="J72" s="2" t="s">
        <v>17</v>
      </c>
      <c r="K72" s="2" t="s">
        <v>17</v>
      </c>
      <c r="L72" s="42" t="s">
        <v>17</v>
      </c>
      <c r="M72" s="5" t="s">
        <v>551</v>
      </c>
      <c r="N72" s="33" t="s">
        <v>615</v>
      </c>
    </row>
    <row r="73" spans="1:14" ht="78.75">
      <c r="A73" s="4" t="s">
        <v>310</v>
      </c>
      <c r="B73" s="5" t="s">
        <v>295</v>
      </c>
      <c r="C73" s="5" t="s">
        <v>296</v>
      </c>
      <c r="D73" s="5" t="s">
        <v>297</v>
      </c>
      <c r="E73" s="1" t="s">
        <v>53</v>
      </c>
      <c r="F73" s="1" t="s">
        <v>298</v>
      </c>
      <c r="G73" s="1" t="s">
        <v>299</v>
      </c>
      <c r="H73" s="1" t="s">
        <v>300</v>
      </c>
      <c r="I73" s="22">
        <v>73774</v>
      </c>
      <c r="J73" s="2" t="s">
        <v>17</v>
      </c>
      <c r="K73" s="2" t="s">
        <v>17</v>
      </c>
      <c r="L73" s="42" t="s">
        <v>17</v>
      </c>
      <c r="M73" s="5" t="s">
        <v>510</v>
      </c>
      <c r="N73" s="33" t="s">
        <v>511</v>
      </c>
    </row>
    <row r="74" spans="1:14" ht="78.75">
      <c r="A74" s="4" t="s">
        <v>311</v>
      </c>
      <c r="B74" s="5" t="s">
        <v>295</v>
      </c>
      <c r="C74" s="5" t="s">
        <v>296</v>
      </c>
      <c r="D74" s="5" t="s">
        <v>297</v>
      </c>
      <c r="E74" s="1" t="s">
        <v>53</v>
      </c>
      <c r="F74" s="1" t="s">
        <v>301</v>
      </c>
      <c r="G74" s="1" t="s">
        <v>299</v>
      </c>
      <c r="H74" s="1" t="s">
        <v>300</v>
      </c>
      <c r="I74" s="22">
        <v>295096.2</v>
      </c>
      <c r="J74" s="2" t="s">
        <v>17</v>
      </c>
      <c r="K74" s="2" t="s">
        <v>17</v>
      </c>
      <c r="L74" s="42" t="s">
        <v>17</v>
      </c>
      <c r="M74" s="5" t="s">
        <v>510</v>
      </c>
      <c r="N74" s="33" t="s">
        <v>511</v>
      </c>
    </row>
    <row r="75" spans="1:14" ht="90">
      <c r="A75" s="4" t="s">
        <v>312</v>
      </c>
      <c r="B75" s="5" t="s">
        <v>302</v>
      </c>
      <c r="C75" s="5" t="s">
        <v>303</v>
      </c>
      <c r="D75" s="5" t="s">
        <v>304</v>
      </c>
      <c r="E75" s="1" t="s">
        <v>53</v>
      </c>
      <c r="F75" s="1" t="s">
        <v>305</v>
      </c>
      <c r="G75" s="1" t="s">
        <v>306</v>
      </c>
      <c r="H75" s="1" t="s">
        <v>24</v>
      </c>
      <c r="I75" s="22">
        <v>203812.8</v>
      </c>
      <c r="J75" s="2" t="s">
        <v>17</v>
      </c>
      <c r="K75" s="2" t="s">
        <v>17</v>
      </c>
      <c r="L75" s="42" t="s">
        <v>17</v>
      </c>
      <c r="M75" s="5" t="s">
        <v>507</v>
      </c>
      <c r="N75" s="33" t="s">
        <v>508</v>
      </c>
    </row>
    <row r="76" spans="1:14" ht="90">
      <c r="A76" s="4" t="s">
        <v>313</v>
      </c>
      <c r="B76" s="5" t="s">
        <v>302</v>
      </c>
      <c r="C76" s="5" t="s">
        <v>303</v>
      </c>
      <c r="D76" s="5" t="s">
        <v>304</v>
      </c>
      <c r="E76" s="1" t="s">
        <v>53</v>
      </c>
      <c r="F76" s="1" t="s">
        <v>307</v>
      </c>
      <c r="G76" s="1" t="s">
        <v>306</v>
      </c>
      <c r="H76" s="1" t="s">
        <v>24</v>
      </c>
      <c r="I76" s="22">
        <v>203812.8</v>
      </c>
      <c r="J76" s="2" t="s">
        <v>17</v>
      </c>
      <c r="K76" s="2" t="s">
        <v>17</v>
      </c>
      <c r="L76" s="42" t="s">
        <v>17</v>
      </c>
      <c r="M76" s="5" t="s">
        <v>507</v>
      </c>
      <c r="N76" s="33" t="s">
        <v>508</v>
      </c>
    </row>
    <row r="77" spans="1:14" ht="90">
      <c r="A77" s="4">
        <v>1039278</v>
      </c>
      <c r="B77" s="5" t="s">
        <v>302</v>
      </c>
      <c r="C77" s="5" t="s">
        <v>303</v>
      </c>
      <c r="D77" s="5" t="s">
        <v>304</v>
      </c>
      <c r="E77" s="1" t="s">
        <v>53</v>
      </c>
      <c r="F77" s="1" t="s">
        <v>308</v>
      </c>
      <c r="G77" s="1" t="s">
        <v>306</v>
      </c>
      <c r="H77" s="1" t="s">
        <v>24</v>
      </c>
      <c r="I77" s="22">
        <v>203812.8</v>
      </c>
      <c r="J77" s="2" t="s">
        <v>17</v>
      </c>
      <c r="K77" s="2" t="s">
        <v>17</v>
      </c>
      <c r="L77" s="42" t="s">
        <v>17</v>
      </c>
      <c r="M77" s="5" t="s">
        <v>507</v>
      </c>
      <c r="N77" s="33" t="s">
        <v>508</v>
      </c>
    </row>
    <row r="78" spans="1:14" ht="157.5">
      <c r="A78" s="4" t="s">
        <v>345</v>
      </c>
      <c r="B78" s="5" t="s">
        <v>346</v>
      </c>
      <c r="C78" s="5" t="s">
        <v>347</v>
      </c>
      <c r="D78" s="5" t="s">
        <v>348</v>
      </c>
      <c r="E78" s="1" t="s">
        <v>53</v>
      </c>
      <c r="F78" s="1" t="s">
        <v>420</v>
      </c>
      <c r="G78" s="1" t="s">
        <v>349</v>
      </c>
      <c r="H78" s="1" t="s">
        <v>54</v>
      </c>
      <c r="I78" s="22">
        <v>140098.3</v>
      </c>
      <c r="J78" s="2" t="s">
        <v>17</v>
      </c>
      <c r="K78" s="2" t="s">
        <v>17</v>
      </c>
      <c r="L78" s="42" t="s">
        <v>17</v>
      </c>
      <c r="M78" s="5" t="s">
        <v>515</v>
      </c>
      <c r="N78" s="33" t="s">
        <v>516</v>
      </c>
    </row>
    <row r="79" spans="1:14" ht="90">
      <c r="A79" s="4" t="s">
        <v>350</v>
      </c>
      <c r="B79" s="5" t="s">
        <v>351</v>
      </c>
      <c r="C79" s="5" t="s">
        <v>352</v>
      </c>
      <c r="D79" s="5" t="s">
        <v>353</v>
      </c>
      <c r="E79" s="1" t="s">
        <v>266</v>
      </c>
      <c r="F79" s="1" t="s">
        <v>354</v>
      </c>
      <c r="G79" s="1" t="s">
        <v>112</v>
      </c>
      <c r="H79" s="1" t="s">
        <v>15</v>
      </c>
      <c r="I79" s="22">
        <v>185874.4</v>
      </c>
      <c r="J79" s="2" t="s">
        <v>17</v>
      </c>
      <c r="K79" s="2" t="s">
        <v>17</v>
      </c>
      <c r="L79" s="42" t="s">
        <v>17</v>
      </c>
      <c r="M79" s="5" t="s">
        <v>644</v>
      </c>
      <c r="N79" s="33" t="s">
        <v>517</v>
      </c>
    </row>
    <row r="80" spans="1:14" ht="90">
      <c r="A80" s="4" t="s">
        <v>355</v>
      </c>
      <c r="B80" s="5" t="s">
        <v>351</v>
      </c>
      <c r="C80" s="5" t="s">
        <v>352</v>
      </c>
      <c r="D80" s="5" t="s">
        <v>353</v>
      </c>
      <c r="E80" s="1" t="s">
        <v>266</v>
      </c>
      <c r="F80" s="1" t="s">
        <v>356</v>
      </c>
      <c r="G80" s="1" t="s">
        <v>112</v>
      </c>
      <c r="H80" s="1" t="s">
        <v>15</v>
      </c>
      <c r="I80" s="22">
        <v>370840.8</v>
      </c>
      <c r="J80" s="2" t="s">
        <v>17</v>
      </c>
      <c r="K80" s="2" t="s">
        <v>17</v>
      </c>
      <c r="L80" s="42" t="s">
        <v>17</v>
      </c>
      <c r="M80" s="5" t="s">
        <v>644</v>
      </c>
      <c r="N80" s="33" t="s">
        <v>517</v>
      </c>
    </row>
    <row r="81" spans="1:14" ht="90">
      <c r="A81" s="4" t="s">
        <v>357</v>
      </c>
      <c r="B81" s="5" t="s">
        <v>351</v>
      </c>
      <c r="C81" s="5" t="s">
        <v>352</v>
      </c>
      <c r="D81" s="5" t="s">
        <v>353</v>
      </c>
      <c r="E81" s="1" t="s">
        <v>266</v>
      </c>
      <c r="F81" s="1" t="s">
        <v>358</v>
      </c>
      <c r="G81" s="1" t="s">
        <v>112</v>
      </c>
      <c r="H81" s="1" t="s">
        <v>15</v>
      </c>
      <c r="I81" s="22">
        <v>370840.8</v>
      </c>
      <c r="J81" s="2" t="s">
        <v>17</v>
      </c>
      <c r="K81" s="2" t="s">
        <v>17</v>
      </c>
      <c r="L81" s="42" t="s">
        <v>17</v>
      </c>
      <c r="M81" s="5" t="s">
        <v>644</v>
      </c>
      <c r="N81" s="33" t="s">
        <v>517</v>
      </c>
    </row>
    <row r="82" spans="1:14" ht="146.25">
      <c r="A82" s="4">
        <v>1069140</v>
      </c>
      <c r="B82" s="5" t="s">
        <v>113</v>
      </c>
      <c r="C82" s="5" t="s">
        <v>114</v>
      </c>
      <c r="D82" s="5" t="s">
        <v>115</v>
      </c>
      <c r="E82" s="1" t="s">
        <v>199</v>
      </c>
      <c r="F82" s="1" t="s">
        <v>200</v>
      </c>
      <c r="G82" s="1" t="s">
        <v>116</v>
      </c>
      <c r="H82" s="1" t="s">
        <v>117</v>
      </c>
      <c r="I82" s="22">
        <v>30370.2</v>
      </c>
      <c r="J82" s="2" t="s">
        <v>17</v>
      </c>
      <c r="K82" s="2" t="s">
        <v>17</v>
      </c>
      <c r="L82" s="42" t="s">
        <v>17</v>
      </c>
      <c r="M82" s="5" t="s">
        <v>518</v>
      </c>
      <c r="N82" s="33" t="s">
        <v>519</v>
      </c>
    </row>
    <row r="83" spans="1:14" ht="78.75">
      <c r="A83" s="4" t="s">
        <v>627</v>
      </c>
      <c r="B83" s="5" t="s">
        <v>628</v>
      </c>
      <c r="C83" s="5" t="s">
        <v>629</v>
      </c>
      <c r="D83" s="5" t="s">
        <v>633</v>
      </c>
      <c r="E83" s="1" t="s">
        <v>55</v>
      </c>
      <c r="F83" s="1" t="s">
        <v>630</v>
      </c>
      <c r="G83" s="1" t="s">
        <v>90</v>
      </c>
      <c r="H83" s="1" t="s">
        <v>91</v>
      </c>
      <c r="I83" s="2">
        <v>601365.1</v>
      </c>
      <c r="J83" s="2" t="s">
        <v>17</v>
      </c>
      <c r="K83" s="2" t="s">
        <v>17</v>
      </c>
      <c r="L83" s="42" t="s">
        <v>17</v>
      </c>
      <c r="M83" s="5" t="s">
        <v>631</v>
      </c>
      <c r="N83" s="33" t="s">
        <v>632</v>
      </c>
    </row>
    <row r="84" spans="1:14" s="45" customFormat="1" ht="101.25">
      <c r="A84" s="13" t="s">
        <v>359</v>
      </c>
      <c r="B84" s="14" t="s">
        <v>360</v>
      </c>
      <c r="C84" s="15" t="s">
        <v>361</v>
      </c>
      <c r="D84" s="15" t="s">
        <v>362</v>
      </c>
      <c r="E84" s="16" t="s">
        <v>363</v>
      </c>
      <c r="F84" s="16" t="s">
        <v>364</v>
      </c>
      <c r="G84" s="16" t="s">
        <v>365</v>
      </c>
      <c r="H84" s="16" t="s">
        <v>40</v>
      </c>
      <c r="I84" s="22">
        <v>330952.9</v>
      </c>
      <c r="J84" s="2" t="s">
        <v>366</v>
      </c>
      <c r="K84" s="2">
        <f>I84/112/40*160</f>
        <v>11819.74642857143</v>
      </c>
      <c r="L84" s="42" t="s">
        <v>17</v>
      </c>
      <c r="M84" s="35" t="s">
        <v>520</v>
      </c>
      <c r="N84" s="33" t="s">
        <v>645</v>
      </c>
    </row>
    <row r="85" spans="1:14" s="45" customFormat="1" ht="101.25">
      <c r="A85" s="13" t="s">
        <v>367</v>
      </c>
      <c r="B85" s="14" t="s">
        <v>368</v>
      </c>
      <c r="C85" s="15" t="s">
        <v>369</v>
      </c>
      <c r="D85" s="15" t="s">
        <v>370</v>
      </c>
      <c r="E85" s="16" t="s">
        <v>266</v>
      </c>
      <c r="F85" s="16" t="s">
        <v>371</v>
      </c>
      <c r="G85" s="16" t="s">
        <v>372</v>
      </c>
      <c r="H85" s="16" t="s">
        <v>54</v>
      </c>
      <c r="I85" s="22">
        <v>343851</v>
      </c>
      <c r="J85" s="2" t="s">
        <v>373</v>
      </c>
      <c r="K85" s="2">
        <f>I85/120/250*1000</f>
        <v>11461.7</v>
      </c>
      <c r="L85" s="42" t="s">
        <v>17</v>
      </c>
      <c r="M85" s="35" t="s">
        <v>496</v>
      </c>
      <c r="N85" s="33" t="s">
        <v>616</v>
      </c>
    </row>
    <row r="86" spans="1:14" ht="56.25">
      <c r="A86" s="4" t="s">
        <v>241</v>
      </c>
      <c r="B86" s="5" t="s">
        <v>119</v>
      </c>
      <c r="C86" s="5" t="s">
        <v>120</v>
      </c>
      <c r="D86" s="5" t="s">
        <v>121</v>
      </c>
      <c r="E86" s="1" t="s">
        <v>18</v>
      </c>
      <c r="F86" s="1" t="s">
        <v>122</v>
      </c>
      <c r="G86" s="1" t="s">
        <v>435</v>
      </c>
      <c r="H86" s="1" t="s">
        <v>436</v>
      </c>
      <c r="I86" s="22">
        <v>88157.3</v>
      </c>
      <c r="J86" s="1" t="s">
        <v>17</v>
      </c>
      <c r="K86" s="2" t="s">
        <v>17</v>
      </c>
      <c r="L86" s="40" t="s">
        <v>17</v>
      </c>
      <c r="M86" s="5" t="s">
        <v>521</v>
      </c>
      <c r="N86" s="5" t="s">
        <v>522</v>
      </c>
    </row>
    <row r="87" spans="1:14" ht="56.25">
      <c r="A87" s="4" t="s">
        <v>242</v>
      </c>
      <c r="B87" s="5" t="s">
        <v>119</v>
      </c>
      <c r="C87" s="5" t="s">
        <v>123</v>
      </c>
      <c r="D87" s="5" t="s">
        <v>121</v>
      </c>
      <c r="E87" s="1" t="s">
        <v>18</v>
      </c>
      <c r="F87" s="1" t="s">
        <v>124</v>
      </c>
      <c r="G87" s="1" t="s">
        <v>435</v>
      </c>
      <c r="H87" s="1" t="s">
        <v>436</v>
      </c>
      <c r="I87" s="22">
        <v>78051</v>
      </c>
      <c r="J87" s="1" t="s">
        <v>17</v>
      </c>
      <c r="K87" s="2" t="s">
        <v>17</v>
      </c>
      <c r="L87" s="40" t="s">
        <v>17</v>
      </c>
      <c r="M87" s="5" t="s">
        <v>521</v>
      </c>
      <c r="N87" s="5" t="s">
        <v>522</v>
      </c>
    </row>
    <row r="88" spans="1:14" ht="56.25">
      <c r="A88" s="4" t="s">
        <v>243</v>
      </c>
      <c r="B88" s="5" t="s">
        <v>119</v>
      </c>
      <c r="C88" s="5" t="s">
        <v>120</v>
      </c>
      <c r="D88" s="5" t="s">
        <v>125</v>
      </c>
      <c r="E88" s="1" t="s">
        <v>18</v>
      </c>
      <c r="F88" s="1" t="s">
        <v>126</v>
      </c>
      <c r="G88" s="1" t="s">
        <v>127</v>
      </c>
      <c r="H88" s="1" t="s">
        <v>128</v>
      </c>
      <c r="I88" s="22">
        <v>71500.6</v>
      </c>
      <c r="J88" s="1" t="s">
        <v>129</v>
      </c>
      <c r="K88" s="2">
        <f>I88/4/30*4.3</f>
        <v>2562.1048333333333</v>
      </c>
      <c r="L88" s="40" t="s">
        <v>17</v>
      </c>
      <c r="M88" s="5" t="s">
        <v>521</v>
      </c>
      <c r="N88" s="5" t="s">
        <v>522</v>
      </c>
    </row>
    <row r="89" spans="1:14" ht="67.5">
      <c r="A89" s="4" t="s">
        <v>244</v>
      </c>
      <c r="B89" s="5" t="s">
        <v>130</v>
      </c>
      <c r="C89" s="5" t="s">
        <v>131</v>
      </c>
      <c r="D89" s="5" t="s">
        <v>132</v>
      </c>
      <c r="E89" s="1" t="s">
        <v>133</v>
      </c>
      <c r="F89" s="1" t="s">
        <v>134</v>
      </c>
      <c r="G89" s="1" t="s">
        <v>427</v>
      </c>
      <c r="H89" s="1" t="s">
        <v>24</v>
      </c>
      <c r="I89" s="22">
        <v>82798.3</v>
      </c>
      <c r="J89" s="1" t="s">
        <v>135</v>
      </c>
      <c r="K89" s="2">
        <f>I89/15/9600000*4000000</f>
        <v>2299.952777777778</v>
      </c>
      <c r="L89" s="40" t="s">
        <v>17</v>
      </c>
      <c r="M89" s="5" t="s">
        <v>521</v>
      </c>
      <c r="N89" s="5" t="s">
        <v>522</v>
      </c>
    </row>
    <row r="90" spans="1:14" ht="315">
      <c r="A90" s="4" t="s">
        <v>245</v>
      </c>
      <c r="B90" s="5" t="s">
        <v>137</v>
      </c>
      <c r="C90" s="5" t="s">
        <v>138</v>
      </c>
      <c r="D90" s="5" t="s">
        <v>139</v>
      </c>
      <c r="E90" s="1" t="s">
        <v>18</v>
      </c>
      <c r="F90" s="1" t="s">
        <v>140</v>
      </c>
      <c r="G90" s="1" t="s">
        <v>50</v>
      </c>
      <c r="H90" s="1" t="s">
        <v>15</v>
      </c>
      <c r="I90" s="22">
        <v>13173.9</v>
      </c>
      <c r="J90" s="2" t="s">
        <v>141</v>
      </c>
      <c r="K90" s="2">
        <f>I90/135*26</f>
        <v>2537.1955555555555</v>
      </c>
      <c r="L90" s="40" t="s">
        <v>17</v>
      </c>
      <c r="M90" s="5" t="s">
        <v>524</v>
      </c>
      <c r="N90" s="5" t="s">
        <v>523</v>
      </c>
    </row>
    <row r="91" spans="1:14" ht="315">
      <c r="A91" s="4" t="s">
        <v>246</v>
      </c>
      <c r="B91" s="5" t="s">
        <v>137</v>
      </c>
      <c r="C91" s="5" t="s">
        <v>138</v>
      </c>
      <c r="D91" s="5" t="s">
        <v>139</v>
      </c>
      <c r="E91" s="1" t="s">
        <v>18</v>
      </c>
      <c r="F91" s="1" t="s">
        <v>142</v>
      </c>
      <c r="G91" s="1" t="s">
        <v>50</v>
      </c>
      <c r="H91" s="1" t="s">
        <v>15</v>
      </c>
      <c r="I91" s="22">
        <v>15872.8</v>
      </c>
      <c r="J91" s="2" t="s">
        <v>141</v>
      </c>
      <c r="K91" s="2">
        <f>I91/180*26</f>
        <v>2292.737777777778</v>
      </c>
      <c r="L91" s="40" t="s">
        <v>17</v>
      </c>
      <c r="M91" s="5" t="s">
        <v>524</v>
      </c>
      <c r="N91" s="5" t="s">
        <v>523</v>
      </c>
    </row>
    <row r="92" spans="1:14" ht="123.75">
      <c r="A92" s="4" t="s">
        <v>247</v>
      </c>
      <c r="B92" s="5" t="s">
        <v>144</v>
      </c>
      <c r="C92" s="5" t="s">
        <v>145</v>
      </c>
      <c r="D92" s="5" t="s">
        <v>146</v>
      </c>
      <c r="E92" s="3" t="s">
        <v>18</v>
      </c>
      <c r="F92" s="1" t="s">
        <v>147</v>
      </c>
      <c r="G92" s="1" t="s">
        <v>437</v>
      </c>
      <c r="H92" s="1" t="s">
        <v>438</v>
      </c>
      <c r="I92" s="22">
        <v>71795.1</v>
      </c>
      <c r="J92" s="1" t="s">
        <v>148</v>
      </c>
      <c r="K92" s="2">
        <f>I92/28/20*20</f>
        <v>2564.1107142857145</v>
      </c>
      <c r="L92" s="40" t="s">
        <v>17</v>
      </c>
      <c r="M92" s="5" t="s">
        <v>525</v>
      </c>
      <c r="N92" s="5" t="s">
        <v>522</v>
      </c>
    </row>
    <row r="93" spans="1:14" ht="90">
      <c r="A93" s="4" t="s">
        <v>381</v>
      </c>
      <c r="B93" s="5" t="s">
        <v>144</v>
      </c>
      <c r="C93" s="5" t="s">
        <v>145</v>
      </c>
      <c r="D93" s="5" t="s">
        <v>146</v>
      </c>
      <c r="E93" s="3" t="s">
        <v>382</v>
      </c>
      <c r="F93" s="1" t="s">
        <v>421</v>
      </c>
      <c r="G93" s="1" t="s">
        <v>440</v>
      </c>
      <c r="H93" s="1" t="s">
        <v>439</v>
      </c>
      <c r="I93" s="22">
        <v>52218.5</v>
      </c>
      <c r="J93" s="1" t="s">
        <v>148</v>
      </c>
      <c r="K93" s="2">
        <f>I93/12/40*20</f>
        <v>2175.7708333333335</v>
      </c>
      <c r="L93" s="40" t="s">
        <v>17</v>
      </c>
      <c r="M93" s="5" t="s">
        <v>525</v>
      </c>
      <c r="N93" s="5" t="s">
        <v>522</v>
      </c>
    </row>
    <row r="94" spans="1:14" ht="56.25">
      <c r="A94" s="52" t="s">
        <v>405</v>
      </c>
      <c r="B94" s="53" t="s">
        <v>144</v>
      </c>
      <c r="C94" s="58" t="s">
        <v>406</v>
      </c>
      <c r="D94" s="58" t="s">
        <v>407</v>
      </c>
      <c r="E94" s="1" t="s">
        <v>18</v>
      </c>
      <c r="F94" s="1" t="s">
        <v>408</v>
      </c>
      <c r="G94" s="1" t="s">
        <v>409</v>
      </c>
      <c r="H94" s="1" t="s">
        <v>410</v>
      </c>
      <c r="I94" s="22">
        <v>49864.5</v>
      </c>
      <c r="J94" s="61" t="s">
        <v>148</v>
      </c>
      <c r="K94" s="22">
        <f>I94/28/20*20</f>
        <v>1780.875</v>
      </c>
      <c r="L94" s="40" t="s">
        <v>17</v>
      </c>
      <c r="M94" s="5" t="s">
        <v>526</v>
      </c>
      <c r="N94" s="5" t="s">
        <v>522</v>
      </c>
    </row>
    <row r="95" spans="1:14" ht="56.25">
      <c r="A95" s="4" t="s">
        <v>571</v>
      </c>
      <c r="B95" s="5" t="s">
        <v>144</v>
      </c>
      <c r="C95" s="5" t="s">
        <v>406</v>
      </c>
      <c r="D95" s="5" t="s">
        <v>407</v>
      </c>
      <c r="E95" s="1" t="s">
        <v>18</v>
      </c>
      <c r="F95" s="1" t="s">
        <v>421</v>
      </c>
      <c r="G95" s="1" t="s">
        <v>572</v>
      </c>
      <c r="H95" s="1" t="s">
        <v>410</v>
      </c>
      <c r="I95" s="22">
        <v>51769.4</v>
      </c>
      <c r="J95" s="1" t="s">
        <v>148</v>
      </c>
      <c r="K95" s="2">
        <f>I95/12/40*20</f>
        <v>2157.0583333333334</v>
      </c>
      <c r="L95" s="40" t="s">
        <v>17</v>
      </c>
      <c r="M95" s="5" t="s">
        <v>526</v>
      </c>
      <c r="N95" s="5" t="s">
        <v>522</v>
      </c>
    </row>
    <row r="96" spans="1:14" ht="112.5">
      <c r="A96" s="4" t="s">
        <v>374</v>
      </c>
      <c r="B96" s="5" t="s">
        <v>375</v>
      </c>
      <c r="C96" s="5" t="s">
        <v>376</v>
      </c>
      <c r="D96" s="5" t="s">
        <v>377</v>
      </c>
      <c r="E96" s="3" t="s">
        <v>27</v>
      </c>
      <c r="F96" s="1" t="s">
        <v>378</v>
      </c>
      <c r="G96" s="1" t="s">
        <v>379</v>
      </c>
      <c r="H96" s="1" t="s">
        <v>91</v>
      </c>
      <c r="I96" s="22">
        <v>649425.9</v>
      </c>
      <c r="J96" s="1" t="s">
        <v>553</v>
      </c>
      <c r="K96" s="2">
        <f>I96/1.2/20*16.8</f>
        <v>454598.13</v>
      </c>
      <c r="L96" s="40" t="s">
        <v>17</v>
      </c>
      <c r="M96" s="5" t="s">
        <v>573</v>
      </c>
      <c r="N96" s="5" t="s">
        <v>527</v>
      </c>
    </row>
    <row r="97" spans="1:14" ht="67.5">
      <c r="A97" s="13" t="s">
        <v>583</v>
      </c>
      <c r="B97" s="14" t="s">
        <v>584</v>
      </c>
      <c r="C97" s="15" t="s">
        <v>585</v>
      </c>
      <c r="D97" s="15" t="s">
        <v>586</v>
      </c>
      <c r="E97" s="16" t="s">
        <v>53</v>
      </c>
      <c r="F97" s="16" t="s">
        <v>587</v>
      </c>
      <c r="G97" s="16" t="s">
        <v>588</v>
      </c>
      <c r="H97" s="16" t="s">
        <v>24</v>
      </c>
      <c r="I97" s="22">
        <v>77076.8</v>
      </c>
      <c r="J97" s="2" t="s">
        <v>589</v>
      </c>
      <c r="K97" s="2">
        <f>I97/56/5*10</f>
        <v>2752.7428571428572</v>
      </c>
      <c r="L97" s="42" t="s">
        <v>17</v>
      </c>
      <c r="M97" s="35" t="s">
        <v>590</v>
      </c>
      <c r="N97" s="67" t="s">
        <v>523</v>
      </c>
    </row>
    <row r="98" spans="1:14" ht="90">
      <c r="A98" s="46" t="s">
        <v>428</v>
      </c>
      <c r="B98" s="47" t="s">
        <v>429</v>
      </c>
      <c r="C98" s="47" t="s">
        <v>430</v>
      </c>
      <c r="D98" s="48" t="s">
        <v>431</v>
      </c>
      <c r="E98" s="49" t="s">
        <v>59</v>
      </c>
      <c r="F98" s="49" t="s">
        <v>432</v>
      </c>
      <c r="G98" s="49" t="s">
        <v>334</v>
      </c>
      <c r="H98" s="49" t="s">
        <v>54</v>
      </c>
      <c r="I98" s="22">
        <v>163002</v>
      </c>
      <c r="J98" s="51" t="s">
        <v>17</v>
      </c>
      <c r="K98" s="50" t="s">
        <v>17</v>
      </c>
      <c r="L98" s="40" t="s">
        <v>17</v>
      </c>
      <c r="M98" s="5" t="s">
        <v>557</v>
      </c>
      <c r="N98" s="5" t="s">
        <v>564</v>
      </c>
    </row>
    <row r="99" spans="1:14" ht="56.25">
      <c r="A99" s="13" t="s">
        <v>591</v>
      </c>
      <c r="B99" s="14" t="s">
        <v>592</v>
      </c>
      <c r="C99" s="15" t="s">
        <v>593</v>
      </c>
      <c r="D99" s="15" t="s">
        <v>594</v>
      </c>
      <c r="E99" s="16" t="s">
        <v>53</v>
      </c>
      <c r="F99" s="16" t="s">
        <v>595</v>
      </c>
      <c r="G99" s="16" t="s">
        <v>596</v>
      </c>
      <c r="H99" s="16" t="s">
        <v>597</v>
      </c>
      <c r="I99" s="22">
        <v>96331.5</v>
      </c>
      <c r="J99" s="42" t="s">
        <v>17</v>
      </c>
      <c r="K99" s="42" t="s">
        <v>17</v>
      </c>
      <c r="L99" s="42" t="s">
        <v>17</v>
      </c>
      <c r="M99" s="35" t="s">
        <v>590</v>
      </c>
      <c r="N99" s="67" t="s">
        <v>523</v>
      </c>
    </row>
    <row r="100" spans="1:14" ht="409.5">
      <c r="A100" s="4" t="s">
        <v>248</v>
      </c>
      <c r="B100" s="5" t="s">
        <v>149</v>
      </c>
      <c r="C100" s="5" t="s">
        <v>150</v>
      </c>
      <c r="D100" s="5" t="s">
        <v>151</v>
      </c>
      <c r="E100" s="1" t="s">
        <v>133</v>
      </c>
      <c r="F100" s="1" t="s">
        <v>380</v>
      </c>
      <c r="G100" s="1" t="s">
        <v>152</v>
      </c>
      <c r="H100" s="2" t="s">
        <v>91</v>
      </c>
      <c r="I100" s="22">
        <v>38673.8</v>
      </c>
      <c r="J100" s="2" t="s">
        <v>153</v>
      </c>
      <c r="K100" s="2">
        <f>I100/4/25*7</f>
        <v>2707.166</v>
      </c>
      <c r="L100" s="40" t="s">
        <v>17</v>
      </c>
      <c r="M100" s="5" t="s">
        <v>528</v>
      </c>
      <c r="N100" s="5" t="s">
        <v>529</v>
      </c>
    </row>
    <row r="101" spans="1:14" ht="409.5">
      <c r="A101" s="4" t="s">
        <v>249</v>
      </c>
      <c r="B101" s="5" t="s">
        <v>149</v>
      </c>
      <c r="C101" s="5" t="s">
        <v>150</v>
      </c>
      <c r="D101" s="5" t="s">
        <v>151</v>
      </c>
      <c r="E101" s="3" t="s">
        <v>18</v>
      </c>
      <c r="F101" s="3" t="s">
        <v>154</v>
      </c>
      <c r="G101" s="1" t="s">
        <v>152</v>
      </c>
      <c r="H101" s="2" t="s">
        <v>91</v>
      </c>
      <c r="I101" s="22">
        <v>77290.8</v>
      </c>
      <c r="J101" s="2" t="s">
        <v>153</v>
      </c>
      <c r="K101" s="2">
        <f>I101/4/50*7</f>
        <v>2705.178</v>
      </c>
      <c r="L101" s="40" t="s">
        <v>17</v>
      </c>
      <c r="M101" s="5" t="s">
        <v>528</v>
      </c>
      <c r="N101" s="5" t="s">
        <v>529</v>
      </c>
    </row>
    <row r="102" spans="1:14" ht="409.5">
      <c r="A102" s="4" t="s">
        <v>250</v>
      </c>
      <c r="B102" s="5" t="s">
        <v>149</v>
      </c>
      <c r="C102" s="5" t="s">
        <v>150</v>
      </c>
      <c r="D102" s="5" t="s">
        <v>151</v>
      </c>
      <c r="E102" s="1" t="s">
        <v>143</v>
      </c>
      <c r="F102" s="1" t="s">
        <v>155</v>
      </c>
      <c r="G102" s="1" t="s">
        <v>152</v>
      </c>
      <c r="H102" s="1" t="s">
        <v>91</v>
      </c>
      <c r="I102" s="22">
        <v>77290.8</v>
      </c>
      <c r="J102" s="2" t="s">
        <v>153</v>
      </c>
      <c r="K102" s="2">
        <f>I102/4/50*7</f>
        <v>2705.178</v>
      </c>
      <c r="L102" s="40" t="s">
        <v>17</v>
      </c>
      <c r="M102" s="5" t="s">
        <v>528</v>
      </c>
      <c r="N102" s="5" t="s">
        <v>529</v>
      </c>
    </row>
    <row r="103" spans="1:14" ht="303.75">
      <c r="A103" s="4" t="s">
        <v>251</v>
      </c>
      <c r="B103" s="5" t="s">
        <v>156</v>
      </c>
      <c r="C103" s="5" t="s">
        <v>157</v>
      </c>
      <c r="D103" s="5" t="s">
        <v>158</v>
      </c>
      <c r="E103" s="1" t="s">
        <v>59</v>
      </c>
      <c r="F103" s="1" t="s">
        <v>159</v>
      </c>
      <c r="G103" s="1" t="s">
        <v>160</v>
      </c>
      <c r="H103" s="1" t="s">
        <v>40</v>
      </c>
      <c r="I103" s="22">
        <v>40335.1</v>
      </c>
      <c r="J103" s="2" t="s">
        <v>161</v>
      </c>
      <c r="K103" s="2">
        <f>I103/1/100*3.75</f>
        <v>1512.56625</v>
      </c>
      <c r="L103" s="40" t="s">
        <v>17</v>
      </c>
      <c r="M103" s="5" t="s">
        <v>530</v>
      </c>
      <c r="N103" s="5" t="s">
        <v>531</v>
      </c>
    </row>
    <row r="104" spans="1:14" ht="303.75">
      <c r="A104" s="4" t="s">
        <v>274</v>
      </c>
      <c r="B104" s="5" t="s">
        <v>156</v>
      </c>
      <c r="C104" s="5" t="s">
        <v>157</v>
      </c>
      <c r="D104" s="5" t="s">
        <v>275</v>
      </c>
      <c r="E104" s="1" t="s">
        <v>59</v>
      </c>
      <c r="F104" s="1" t="s">
        <v>267</v>
      </c>
      <c r="G104" s="1" t="s">
        <v>276</v>
      </c>
      <c r="H104" s="1" t="s">
        <v>91</v>
      </c>
      <c r="I104" s="22">
        <v>22256.4</v>
      </c>
      <c r="J104" s="2" t="s">
        <v>161</v>
      </c>
      <c r="K104" s="2">
        <f>I104/1/100*3.75</f>
        <v>834.6150000000001</v>
      </c>
      <c r="L104" s="40" t="s">
        <v>17</v>
      </c>
      <c r="M104" s="5" t="s">
        <v>562</v>
      </c>
      <c r="N104" s="5" t="s">
        <v>531</v>
      </c>
    </row>
    <row r="105" spans="1:14" ht="303.75">
      <c r="A105" s="4" t="s">
        <v>277</v>
      </c>
      <c r="B105" s="5" t="s">
        <v>156</v>
      </c>
      <c r="C105" s="5" t="s">
        <v>157</v>
      </c>
      <c r="D105" s="5" t="s">
        <v>278</v>
      </c>
      <c r="E105" s="1" t="s">
        <v>59</v>
      </c>
      <c r="F105" s="1" t="s">
        <v>267</v>
      </c>
      <c r="G105" s="1" t="s">
        <v>441</v>
      </c>
      <c r="H105" s="1" t="s">
        <v>442</v>
      </c>
      <c r="I105" s="22">
        <v>22256.4</v>
      </c>
      <c r="J105" s="2" t="s">
        <v>161</v>
      </c>
      <c r="K105" s="2">
        <f>I105/1/100*3.75</f>
        <v>834.6150000000001</v>
      </c>
      <c r="L105" s="40" t="s">
        <v>17</v>
      </c>
      <c r="M105" s="5" t="s">
        <v>563</v>
      </c>
      <c r="N105" s="5" t="s">
        <v>531</v>
      </c>
    </row>
    <row r="106" spans="1:14" s="26" customFormat="1" ht="405">
      <c r="A106" s="4" t="s">
        <v>252</v>
      </c>
      <c r="B106" s="5" t="s">
        <v>162</v>
      </c>
      <c r="C106" s="5" t="s">
        <v>163</v>
      </c>
      <c r="D106" s="5" t="s">
        <v>164</v>
      </c>
      <c r="E106" s="17" t="s">
        <v>18</v>
      </c>
      <c r="F106" s="17" t="s">
        <v>262</v>
      </c>
      <c r="G106" s="17" t="s">
        <v>263</v>
      </c>
      <c r="H106" s="17" t="s">
        <v>24</v>
      </c>
      <c r="I106" s="22">
        <v>66754.9</v>
      </c>
      <c r="J106" s="2" t="s">
        <v>165</v>
      </c>
      <c r="K106" s="2">
        <f>I106/2/40*2.9</f>
        <v>2419.865125</v>
      </c>
      <c r="L106" s="40" t="s">
        <v>17</v>
      </c>
      <c r="M106" s="5" t="s">
        <v>646</v>
      </c>
      <c r="N106" s="5" t="s">
        <v>532</v>
      </c>
    </row>
    <row r="107" spans="1:14" s="26" customFormat="1" ht="382.5">
      <c r="A107" s="52" t="s">
        <v>411</v>
      </c>
      <c r="B107" s="5" t="s">
        <v>162</v>
      </c>
      <c r="C107" s="58" t="s">
        <v>163</v>
      </c>
      <c r="D107" s="58" t="s">
        <v>164</v>
      </c>
      <c r="E107" s="1" t="s">
        <v>18</v>
      </c>
      <c r="F107" s="1" t="s">
        <v>669</v>
      </c>
      <c r="G107" s="1" t="s">
        <v>412</v>
      </c>
      <c r="H107" s="61" t="s">
        <v>24</v>
      </c>
      <c r="I107" s="22">
        <v>66754.9</v>
      </c>
      <c r="J107" s="61" t="s">
        <v>165</v>
      </c>
      <c r="K107" s="2">
        <f>I107/2/40*2.9</f>
        <v>2419.865125</v>
      </c>
      <c r="L107" s="40" t="s">
        <v>17</v>
      </c>
      <c r="M107" s="5" t="s">
        <v>647</v>
      </c>
      <c r="N107" s="5" t="s">
        <v>532</v>
      </c>
    </row>
    <row r="108" spans="1:14" s="26" customFormat="1" ht="405">
      <c r="A108" s="83" t="s">
        <v>670</v>
      </c>
      <c r="B108" s="84" t="s">
        <v>162</v>
      </c>
      <c r="C108" s="84" t="s">
        <v>163</v>
      </c>
      <c r="D108" s="84" t="s">
        <v>164</v>
      </c>
      <c r="E108" s="85" t="s">
        <v>671</v>
      </c>
      <c r="F108" s="78" t="s">
        <v>672</v>
      </c>
      <c r="G108" s="85" t="s">
        <v>673</v>
      </c>
      <c r="H108" s="85" t="s">
        <v>24</v>
      </c>
      <c r="I108" s="86">
        <v>66754.9</v>
      </c>
      <c r="J108" s="87" t="s">
        <v>165</v>
      </c>
      <c r="K108" s="80">
        <f>I108/2/40*2.9</f>
        <v>2419.865125</v>
      </c>
      <c r="L108" s="88" t="s">
        <v>17</v>
      </c>
      <c r="M108" s="63" t="s">
        <v>646</v>
      </c>
      <c r="N108" s="63" t="s">
        <v>532</v>
      </c>
    </row>
    <row r="109" spans="1:14" ht="258.75">
      <c r="A109" s="4" t="s">
        <v>253</v>
      </c>
      <c r="B109" s="5" t="s">
        <v>166</v>
      </c>
      <c r="C109" s="5" t="s">
        <v>167</v>
      </c>
      <c r="D109" s="5" t="s">
        <v>168</v>
      </c>
      <c r="E109" s="1" t="s">
        <v>18</v>
      </c>
      <c r="F109" s="1" t="s">
        <v>169</v>
      </c>
      <c r="G109" s="1" t="s">
        <v>160</v>
      </c>
      <c r="H109" s="1" t="s">
        <v>40</v>
      </c>
      <c r="I109" s="22">
        <v>86121.9</v>
      </c>
      <c r="J109" s="1" t="s">
        <v>170</v>
      </c>
      <c r="K109" s="2">
        <f>I109/1/50*1.66</f>
        <v>2859.2470799999996</v>
      </c>
      <c r="L109" s="40" t="s">
        <v>17</v>
      </c>
      <c r="M109" s="5" t="s">
        <v>560</v>
      </c>
      <c r="N109" s="5" t="s">
        <v>522</v>
      </c>
    </row>
    <row r="110" spans="1:14" ht="56.25">
      <c r="A110" s="52" t="s">
        <v>413</v>
      </c>
      <c r="B110" s="53" t="s">
        <v>166</v>
      </c>
      <c r="C110" s="58" t="s">
        <v>167</v>
      </c>
      <c r="D110" s="58" t="s">
        <v>168</v>
      </c>
      <c r="E110" s="1" t="s">
        <v>18</v>
      </c>
      <c r="F110" s="1" t="s">
        <v>422</v>
      </c>
      <c r="G110" s="1" t="s">
        <v>414</v>
      </c>
      <c r="H110" s="61" t="s">
        <v>40</v>
      </c>
      <c r="I110" s="22">
        <v>128963.9</v>
      </c>
      <c r="J110" s="61" t="s">
        <v>170</v>
      </c>
      <c r="K110" s="22">
        <f>I110/1/100*1.66</f>
        <v>2140.8007399999997</v>
      </c>
      <c r="L110" s="40" t="s">
        <v>17</v>
      </c>
      <c r="M110" s="5" t="s">
        <v>561</v>
      </c>
      <c r="N110" s="5" t="s">
        <v>522</v>
      </c>
    </row>
    <row r="111" spans="1:14" ht="180">
      <c r="A111" s="4" t="s">
        <v>603</v>
      </c>
      <c r="B111" s="5" t="s">
        <v>604</v>
      </c>
      <c r="C111" s="5" t="s">
        <v>605</v>
      </c>
      <c r="D111" s="5" t="s">
        <v>606</v>
      </c>
      <c r="E111" s="1" t="s">
        <v>18</v>
      </c>
      <c r="F111" s="1" t="s">
        <v>607</v>
      </c>
      <c r="G111" s="1" t="s">
        <v>608</v>
      </c>
      <c r="H111" s="1" t="s">
        <v>609</v>
      </c>
      <c r="I111" s="22">
        <v>255295.6</v>
      </c>
      <c r="J111" s="2" t="s">
        <v>610</v>
      </c>
      <c r="K111" s="2">
        <f>+(I111/1)/45*0.54</f>
        <v>3063.5472000000004</v>
      </c>
      <c r="L111" s="1" t="s">
        <v>17</v>
      </c>
      <c r="M111" s="5" t="s">
        <v>651</v>
      </c>
      <c r="N111" s="5" t="s">
        <v>522</v>
      </c>
    </row>
    <row r="112" spans="1:14" ht="180">
      <c r="A112" s="4" t="s">
        <v>611</v>
      </c>
      <c r="B112" s="5" t="s">
        <v>604</v>
      </c>
      <c r="C112" s="5" t="s">
        <v>605</v>
      </c>
      <c r="D112" s="5" t="s">
        <v>606</v>
      </c>
      <c r="E112" s="1" t="s">
        <v>18</v>
      </c>
      <c r="F112" s="1" t="s">
        <v>612</v>
      </c>
      <c r="G112" s="1" t="s">
        <v>608</v>
      </c>
      <c r="H112" s="1" t="s">
        <v>609</v>
      </c>
      <c r="I112" s="22">
        <v>255295.6</v>
      </c>
      <c r="J112" s="2" t="s">
        <v>610</v>
      </c>
      <c r="K112" s="2">
        <f>+(I112/1)/90*0.54</f>
        <v>1531.7736000000002</v>
      </c>
      <c r="L112" s="1" t="s">
        <v>17</v>
      </c>
      <c r="M112" s="5" t="s">
        <v>651</v>
      </c>
      <c r="N112" s="5" t="s">
        <v>522</v>
      </c>
    </row>
    <row r="113" spans="1:14" ht="168.75">
      <c r="A113" s="4" t="s">
        <v>254</v>
      </c>
      <c r="B113" s="5" t="s">
        <v>171</v>
      </c>
      <c r="C113" s="5" t="s">
        <v>172</v>
      </c>
      <c r="D113" s="5" t="s">
        <v>173</v>
      </c>
      <c r="E113" s="1" t="s">
        <v>69</v>
      </c>
      <c r="F113" s="1" t="s">
        <v>174</v>
      </c>
      <c r="G113" s="1" t="s">
        <v>175</v>
      </c>
      <c r="H113" s="1" t="s">
        <v>24</v>
      </c>
      <c r="I113" s="22">
        <v>12646.1</v>
      </c>
      <c r="J113" s="2" t="s">
        <v>309</v>
      </c>
      <c r="K113" s="2">
        <f>I113/1/80*20</f>
        <v>3161.5250000000005</v>
      </c>
      <c r="L113" s="40" t="s">
        <v>17</v>
      </c>
      <c r="M113" s="5" t="s">
        <v>533</v>
      </c>
      <c r="N113" s="5" t="s">
        <v>534</v>
      </c>
    </row>
    <row r="114" spans="1:14" ht="168.75">
      <c r="A114" s="4" t="s">
        <v>255</v>
      </c>
      <c r="B114" s="5" t="s">
        <v>171</v>
      </c>
      <c r="C114" s="5" t="s">
        <v>172</v>
      </c>
      <c r="D114" s="5" t="s">
        <v>173</v>
      </c>
      <c r="E114" s="1" t="s">
        <v>69</v>
      </c>
      <c r="F114" s="1" t="s">
        <v>176</v>
      </c>
      <c r="G114" s="1" t="s">
        <v>175</v>
      </c>
      <c r="H114" s="1" t="s">
        <v>24</v>
      </c>
      <c r="I114" s="22">
        <v>31526.1</v>
      </c>
      <c r="J114" s="2" t="s">
        <v>309</v>
      </c>
      <c r="K114" s="2">
        <f>I114/1/200*20</f>
        <v>3152.6099999999997</v>
      </c>
      <c r="L114" s="40" t="s">
        <v>17</v>
      </c>
      <c r="M114" s="5" t="s">
        <v>533</v>
      </c>
      <c r="N114" s="5" t="s">
        <v>534</v>
      </c>
    </row>
    <row r="115" spans="1:14" ht="168.75">
      <c r="A115" s="4" t="s">
        <v>256</v>
      </c>
      <c r="B115" s="5" t="s">
        <v>171</v>
      </c>
      <c r="C115" s="5" t="s">
        <v>172</v>
      </c>
      <c r="D115" s="5" t="s">
        <v>173</v>
      </c>
      <c r="E115" s="1" t="s">
        <v>69</v>
      </c>
      <c r="F115" s="1" t="s">
        <v>177</v>
      </c>
      <c r="G115" s="1" t="s">
        <v>175</v>
      </c>
      <c r="H115" s="1" t="s">
        <v>24</v>
      </c>
      <c r="I115" s="22">
        <v>62991.9</v>
      </c>
      <c r="J115" s="2" t="s">
        <v>309</v>
      </c>
      <c r="K115" s="2">
        <f>I115/1/400*20</f>
        <v>3149.595</v>
      </c>
      <c r="L115" s="40" t="s">
        <v>17</v>
      </c>
      <c r="M115" s="5" t="s">
        <v>533</v>
      </c>
      <c r="N115" s="5" t="s">
        <v>534</v>
      </c>
    </row>
    <row r="116" spans="1:14" ht="56.25">
      <c r="A116" s="5" t="s">
        <v>415</v>
      </c>
      <c r="B116" s="5" t="s">
        <v>171</v>
      </c>
      <c r="C116" s="5" t="s">
        <v>172</v>
      </c>
      <c r="D116" s="5" t="s">
        <v>173</v>
      </c>
      <c r="E116" s="1" t="s">
        <v>18</v>
      </c>
      <c r="F116" s="1" t="s">
        <v>416</v>
      </c>
      <c r="G116" s="1" t="s">
        <v>50</v>
      </c>
      <c r="H116" s="1" t="s">
        <v>15</v>
      </c>
      <c r="I116" s="22">
        <v>97876.7</v>
      </c>
      <c r="J116" s="2" t="s">
        <v>309</v>
      </c>
      <c r="K116" s="2">
        <f>I116/4/162*20</f>
        <v>3020.885802469136</v>
      </c>
      <c r="L116" s="42" t="s">
        <v>17</v>
      </c>
      <c r="M116" s="57" t="s">
        <v>535</v>
      </c>
      <c r="N116" s="57" t="s">
        <v>523</v>
      </c>
    </row>
    <row r="117" spans="1:14" ht="247.5">
      <c r="A117" s="5" t="s">
        <v>598</v>
      </c>
      <c r="B117" s="5" t="s">
        <v>599</v>
      </c>
      <c r="C117" s="5" t="s">
        <v>600</v>
      </c>
      <c r="D117" s="5" t="s">
        <v>601</v>
      </c>
      <c r="E117" s="1" t="s">
        <v>18</v>
      </c>
      <c r="F117" s="1" t="s">
        <v>602</v>
      </c>
      <c r="G117" s="1" t="s">
        <v>112</v>
      </c>
      <c r="H117" s="1" t="s">
        <v>15</v>
      </c>
      <c r="I117" s="22">
        <v>116050.9</v>
      </c>
      <c r="J117" s="2" t="s">
        <v>589</v>
      </c>
      <c r="K117" s="2">
        <f>I117/2/150*10</f>
        <v>3868.363333333333</v>
      </c>
      <c r="L117" s="42" t="s">
        <v>17</v>
      </c>
      <c r="M117" s="57" t="s">
        <v>652</v>
      </c>
      <c r="N117" s="57" t="s">
        <v>523</v>
      </c>
    </row>
    <row r="118" spans="1:14" ht="123.75">
      <c r="A118" s="5" t="s">
        <v>384</v>
      </c>
      <c r="B118" s="5" t="s">
        <v>385</v>
      </c>
      <c r="C118" s="5" t="s">
        <v>386</v>
      </c>
      <c r="D118" s="5" t="s">
        <v>389</v>
      </c>
      <c r="E118" s="1" t="s">
        <v>55</v>
      </c>
      <c r="F118" s="1" t="s">
        <v>387</v>
      </c>
      <c r="G118" s="1" t="s">
        <v>674</v>
      </c>
      <c r="H118" s="1" t="s">
        <v>642</v>
      </c>
      <c r="I118" s="22">
        <v>593664.6</v>
      </c>
      <c r="J118" s="2" t="s">
        <v>388</v>
      </c>
      <c r="K118" s="2">
        <f>I118/10/21*10</f>
        <v>28269.742857142854</v>
      </c>
      <c r="L118" s="42" t="s">
        <v>17</v>
      </c>
      <c r="M118" s="5" t="s">
        <v>536</v>
      </c>
      <c r="N118" s="5" t="s">
        <v>537</v>
      </c>
    </row>
    <row r="119" spans="1:14" ht="123.75">
      <c r="A119" s="5">
        <v>1014024</v>
      </c>
      <c r="B119" s="5" t="s">
        <v>385</v>
      </c>
      <c r="C119" s="5" t="s">
        <v>386</v>
      </c>
      <c r="D119" s="5" t="s">
        <v>389</v>
      </c>
      <c r="E119" s="1" t="s">
        <v>55</v>
      </c>
      <c r="F119" s="1" t="s">
        <v>624</v>
      </c>
      <c r="G119" s="1" t="s">
        <v>674</v>
      </c>
      <c r="H119" s="1" t="s">
        <v>642</v>
      </c>
      <c r="I119" s="22">
        <v>684466.4</v>
      </c>
      <c r="J119" s="2" t="s">
        <v>388</v>
      </c>
      <c r="K119" s="2">
        <f>I119/21/25*10</f>
        <v>13037.455238095237</v>
      </c>
      <c r="L119" s="42" t="s">
        <v>17</v>
      </c>
      <c r="M119" s="5" t="s">
        <v>536</v>
      </c>
      <c r="N119" s="5" t="s">
        <v>537</v>
      </c>
    </row>
    <row r="120" spans="1:14" ht="123.75">
      <c r="A120" s="68" t="s">
        <v>675</v>
      </c>
      <c r="B120" s="63" t="s">
        <v>385</v>
      </c>
      <c r="C120" s="63" t="s">
        <v>386</v>
      </c>
      <c r="D120" s="63" t="s">
        <v>676</v>
      </c>
      <c r="E120" s="69" t="s">
        <v>55</v>
      </c>
      <c r="F120" s="78" t="s">
        <v>677</v>
      </c>
      <c r="G120" s="69" t="s">
        <v>678</v>
      </c>
      <c r="H120" s="69" t="s">
        <v>679</v>
      </c>
      <c r="I120" s="73">
        <v>99808.7</v>
      </c>
      <c r="J120" s="79" t="s">
        <v>589</v>
      </c>
      <c r="K120" s="73">
        <f>I120/7/5*10</f>
        <v>28516.77142857143</v>
      </c>
      <c r="L120" s="72" t="s">
        <v>17</v>
      </c>
      <c r="M120" s="63" t="s">
        <v>680</v>
      </c>
      <c r="N120" s="63" t="s">
        <v>537</v>
      </c>
    </row>
    <row r="121" spans="1:14" ht="123.75">
      <c r="A121" s="68" t="s">
        <v>681</v>
      </c>
      <c r="B121" s="63" t="s">
        <v>385</v>
      </c>
      <c r="C121" s="63" t="s">
        <v>386</v>
      </c>
      <c r="D121" s="63" t="s">
        <v>676</v>
      </c>
      <c r="E121" s="69" t="s">
        <v>55</v>
      </c>
      <c r="F121" s="78" t="s">
        <v>387</v>
      </c>
      <c r="G121" s="69" t="s">
        <v>678</v>
      </c>
      <c r="H121" s="69" t="s">
        <v>679</v>
      </c>
      <c r="I121" s="73">
        <v>309783</v>
      </c>
      <c r="J121" s="79" t="s">
        <v>589</v>
      </c>
      <c r="K121" s="73">
        <f>I121/21/10*10</f>
        <v>14751.571428571428</v>
      </c>
      <c r="L121" s="72" t="s">
        <v>17</v>
      </c>
      <c r="M121" s="63" t="s">
        <v>680</v>
      </c>
      <c r="N121" s="63" t="s">
        <v>537</v>
      </c>
    </row>
    <row r="122" spans="1:14" ht="123.75">
      <c r="A122" s="68" t="s">
        <v>682</v>
      </c>
      <c r="B122" s="63" t="s">
        <v>385</v>
      </c>
      <c r="C122" s="63" t="s">
        <v>386</v>
      </c>
      <c r="D122" s="63" t="s">
        <v>676</v>
      </c>
      <c r="E122" s="69" t="s">
        <v>55</v>
      </c>
      <c r="F122" s="78" t="s">
        <v>683</v>
      </c>
      <c r="G122" s="69" t="s">
        <v>678</v>
      </c>
      <c r="H122" s="69" t="s">
        <v>679</v>
      </c>
      <c r="I122" s="73">
        <v>326074.6</v>
      </c>
      <c r="J122" s="79" t="s">
        <v>589</v>
      </c>
      <c r="K122" s="73">
        <f>I122/21/15*10</f>
        <v>10351.574603174602</v>
      </c>
      <c r="L122" s="72" t="s">
        <v>17</v>
      </c>
      <c r="M122" s="63" t="s">
        <v>680</v>
      </c>
      <c r="N122" s="63" t="s">
        <v>537</v>
      </c>
    </row>
    <row r="123" spans="1:14" ht="123.75">
      <c r="A123" s="68" t="s">
        <v>684</v>
      </c>
      <c r="B123" s="63" t="s">
        <v>385</v>
      </c>
      <c r="C123" s="63" t="s">
        <v>386</v>
      </c>
      <c r="D123" s="63" t="s">
        <v>676</v>
      </c>
      <c r="E123" s="69" t="s">
        <v>55</v>
      </c>
      <c r="F123" s="78" t="s">
        <v>624</v>
      </c>
      <c r="G123" s="69" t="s">
        <v>678</v>
      </c>
      <c r="H123" s="69" t="s">
        <v>679</v>
      </c>
      <c r="I123" s="73">
        <v>357164.9</v>
      </c>
      <c r="J123" s="79" t="s">
        <v>589</v>
      </c>
      <c r="K123" s="73">
        <f>I123/21/25*10</f>
        <v>6803.140952380953</v>
      </c>
      <c r="L123" s="72" t="s">
        <v>17</v>
      </c>
      <c r="M123" s="63" t="s">
        <v>680</v>
      </c>
      <c r="N123" s="63" t="s">
        <v>537</v>
      </c>
    </row>
    <row r="124" spans="1:14" ht="45">
      <c r="A124" s="4" t="s">
        <v>257</v>
      </c>
      <c r="B124" s="5" t="s">
        <v>178</v>
      </c>
      <c r="C124" s="5" t="s">
        <v>179</v>
      </c>
      <c r="D124" s="5" t="s">
        <v>180</v>
      </c>
      <c r="E124" s="1" t="s">
        <v>69</v>
      </c>
      <c r="F124" s="1" t="s">
        <v>182</v>
      </c>
      <c r="G124" s="1" t="s">
        <v>23</v>
      </c>
      <c r="H124" s="1" t="s">
        <v>24</v>
      </c>
      <c r="I124" s="22">
        <v>11309.1</v>
      </c>
      <c r="J124" s="2" t="s">
        <v>181</v>
      </c>
      <c r="K124" s="2">
        <f>I124/1/6*6</f>
        <v>11309.1</v>
      </c>
      <c r="L124" s="40" t="s">
        <v>17</v>
      </c>
      <c r="M124" s="34" t="s">
        <v>538</v>
      </c>
      <c r="N124" s="5" t="s">
        <v>539</v>
      </c>
    </row>
    <row r="125" spans="1:14" ht="45">
      <c r="A125" s="4" t="s">
        <v>258</v>
      </c>
      <c r="B125" s="5" t="s">
        <v>183</v>
      </c>
      <c r="C125" s="4" t="s">
        <v>184</v>
      </c>
      <c r="D125" s="5" t="s">
        <v>185</v>
      </c>
      <c r="E125" s="1" t="s">
        <v>69</v>
      </c>
      <c r="F125" s="1" t="s">
        <v>434</v>
      </c>
      <c r="G125" s="1" t="s">
        <v>186</v>
      </c>
      <c r="H125" s="1" t="s">
        <v>15</v>
      </c>
      <c r="I125" s="22">
        <v>5238.2</v>
      </c>
      <c r="J125" s="2" t="s">
        <v>187</v>
      </c>
      <c r="K125" s="2">
        <f>I125/1/4*4</f>
        <v>5238.2</v>
      </c>
      <c r="L125" s="40" t="s">
        <v>17</v>
      </c>
      <c r="M125" s="34" t="s">
        <v>540</v>
      </c>
      <c r="N125" s="5" t="s">
        <v>539</v>
      </c>
    </row>
    <row r="126" spans="1:14" ht="45">
      <c r="A126" s="4" t="s">
        <v>259</v>
      </c>
      <c r="B126" s="5" t="s">
        <v>183</v>
      </c>
      <c r="C126" s="5" t="s">
        <v>184</v>
      </c>
      <c r="D126" s="5" t="s">
        <v>188</v>
      </c>
      <c r="E126" s="1" t="s">
        <v>69</v>
      </c>
      <c r="F126" s="1" t="s">
        <v>189</v>
      </c>
      <c r="G126" s="1" t="s">
        <v>42</v>
      </c>
      <c r="H126" s="1" t="s">
        <v>29</v>
      </c>
      <c r="I126" s="22">
        <v>5238.2</v>
      </c>
      <c r="J126" s="2" t="s">
        <v>187</v>
      </c>
      <c r="K126" s="2">
        <f>I126/4*4</f>
        <v>5238.2</v>
      </c>
      <c r="L126" s="40" t="s">
        <v>17</v>
      </c>
      <c r="M126" s="34" t="s">
        <v>540</v>
      </c>
      <c r="N126" s="5" t="s">
        <v>539</v>
      </c>
    </row>
    <row r="127" spans="1:14" s="43" customFormat="1" ht="45">
      <c r="A127" s="18" t="s">
        <v>260</v>
      </c>
      <c r="B127" s="18" t="s">
        <v>183</v>
      </c>
      <c r="C127" s="18" t="s">
        <v>184</v>
      </c>
      <c r="D127" s="18" t="s">
        <v>206</v>
      </c>
      <c r="E127" s="19" t="s">
        <v>69</v>
      </c>
      <c r="F127" s="19" t="s">
        <v>207</v>
      </c>
      <c r="G127" s="19" t="s">
        <v>208</v>
      </c>
      <c r="H127" s="19" t="s">
        <v>54</v>
      </c>
      <c r="I127" s="22">
        <v>5238.2</v>
      </c>
      <c r="J127" s="20" t="s">
        <v>205</v>
      </c>
      <c r="K127" s="21">
        <f>I127/4*4</f>
        <v>5238.2</v>
      </c>
      <c r="L127" s="40" t="s">
        <v>17</v>
      </c>
      <c r="M127" s="36" t="s">
        <v>540</v>
      </c>
      <c r="N127" s="5" t="s">
        <v>539</v>
      </c>
    </row>
    <row r="128" spans="1:14" s="43" customFormat="1" ht="45">
      <c r="A128" s="18" t="s">
        <v>280</v>
      </c>
      <c r="B128" s="18" t="s">
        <v>183</v>
      </c>
      <c r="C128" s="18" t="s">
        <v>184</v>
      </c>
      <c r="D128" s="18" t="s">
        <v>281</v>
      </c>
      <c r="E128" s="19" t="s">
        <v>69</v>
      </c>
      <c r="F128" s="19" t="s">
        <v>282</v>
      </c>
      <c r="G128" s="19" t="s">
        <v>279</v>
      </c>
      <c r="H128" s="19" t="s">
        <v>40</v>
      </c>
      <c r="I128" s="22">
        <v>5238.2</v>
      </c>
      <c r="J128" s="20" t="s">
        <v>187</v>
      </c>
      <c r="K128" s="21">
        <f>I128/1/4*4</f>
        <v>5238.2</v>
      </c>
      <c r="L128" s="40" t="s">
        <v>17</v>
      </c>
      <c r="M128" s="36" t="s">
        <v>540</v>
      </c>
      <c r="N128" s="5" t="s">
        <v>539</v>
      </c>
    </row>
    <row r="129" spans="1:14" s="43" customFormat="1" ht="56.25">
      <c r="A129" s="18" t="s">
        <v>283</v>
      </c>
      <c r="B129" s="18" t="s">
        <v>183</v>
      </c>
      <c r="C129" s="18" t="s">
        <v>184</v>
      </c>
      <c r="D129" s="18" t="s">
        <v>284</v>
      </c>
      <c r="E129" s="19" t="s">
        <v>69</v>
      </c>
      <c r="F129" s="19" t="s">
        <v>285</v>
      </c>
      <c r="G129" s="19" t="s">
        <v>286</v>
      </c>
      <c r="H129" s="19" t="s">
        <v>287</v>
      </c>
      <c r="I129" s="22">
        <v>5238.2</v>
      </c>
      <c r="J129" s="20" t="s">
        <v>187</v>
      </c>
      <c r="K129" s="21">
        <f>I129/1/4*4</f>
        <v>5238.2</v>
      </c>
      <c r="L129" s="40" t="s">
        <v>17</v>
      </c>
      <c r="M129" s="36" t="s">
        <v>540</v>
      </c>
      <c r="N129" s="5" t="s">
        <v>539</v>
      </c>
    </row>
    <row r="130" spans="1:14" ht="33.75">
      <c r="A130" s="4" t="s">
        <v>261</v>
      </c>
      <c r="B130" s="5" t="s">
        <v>190</v>
      </c>
      <c r="C130" s="5" t="s">
        <v>191</v>
      </c>
      <c r="D130" s="5" t="s">
        <v>192</v>
      </c>
      <c r="E130" s="1" t="s">
        <v>53</v>
      </c>
      <c r="F130" s="1" t="s">
        <v>193</v>
      </c>
      <c r="G130" s="1" t="s">
        <v>194</v>
      </c>
      <c r="H130" s="1" t="s">
        <v>60</v>
      </c>
      <c r="I130" s="22">
        <v>14032.9</v>
      </c>
      <c r="J130" s="1" t="s">
        <v>195</v>
      </c>
      <c r="K130" s="2">
        <f>I130/56/50*100</f>
        <v>501.175</v>
      </c>
      <c r="L130" s="40" t="s">
        <v>17</v>
      </c>
      <c r="M130" s="37" t="s">
        <v>541</v>
      </c>
      <c r="N130" s="5" t="s">
        <v>542</v>
      </c>
    </row>
    <row r="131" spans="1:14" ht="90">
      <c r="A131" s="4" t="s">
        <v>634</v>
      </c>
      <c r="B131" s="5" t="s">
        <v>635</v>
      </c>
      <c r="C131" s="5" t="s">
        <v>636</v>
      </c>
      <c r="D131" s="5" t="s">
        <v>648</v>
      </c>
      <c r="E131" s="1" t="s">
        <v>27</v>
      </c>
      <c r="F131" s="1" t="s">
        <v>637</v>
      </c>
      <c r="G131" s="1" t="s">
        <v>638</v>
      </c>
      <c r="H131" s="1" t="s">
        <v>639</v>
      </c>
      <c r="I131" s="2">
        <v>71144.5</v>
      </c>
      <c r="J131" s="1" t="s">
        <v>17</v>
      </c>
      <c r="K131" s="2" t="s">
        <v>17</v>
      </c>
      <c r="L131" s="40" t="s">
        <v>17</v>
      </c>
      <c r="M131" s="37" t="s">
        <v>640</v>
      </c>
      <c r="N131" s="5" t="s">
        <v>641</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3" r:id="rId1"/>
  <headerFooter alignWithMargins="0">
    <oddHeader>&amp;L&amp;"Arial,Bold"Lista C.&amp;"Arial,Regular" Lekovi sa posebnim režimom izdavanja</oddHeader>
    <oddFooter xml:space="preserve">&amp;R&amp;11Strana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2019-05-24T14:39:01Z</cp:lastPrinted>
  <dcterms:created xsi:type="dcterms:W3CDTF">2014-07-09T13:43:48Z</dcterms:created>
  <dcterms:modified xsi:type="dcterms:W3CDTF">2020-03-04T06:40:47Z</dcterms:modified>
  <cp:category/>
  <cp:version/>
  <cp:contentType/>
  <cp:contentStatus/>
</cp:coreProperties>
</file>